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codeName="ThisWorkbook" defaultThemeVersion="124226"/>
  <mc:AlternateContent xmlns:mc="http://schemas.openxmlformats.org/markup-compatibility/2006">
    <mc:Choice Requires="x15">
      <x15ac:absPath xmlns:x15ac="http://schemas.microsoft.com/office/spreadsheetml/2010/11/ac" url="\\chfsemp2\Capital_Projects\OoD\CommonDir\PROJECTS\Roosevelt_I_227\00000#_Brooklyn Property Management Offices (S.LeeKim)\2_Design-Production\a-ACTIVE\1-DD\Dwgs\Electrical\1. 360 PULASKI\"/>
    </mc:Choice>
  </mc:AlternateContent>
  <xr:revisionPtr revIDLastSave="0" documentId="13_ncr:1_{AC97F924-3AC4-4FC1-94D7-46FB068BF072}" xr6:coauthVersionLast="41" xr6:coauthVersionMax="41" xr10:uidLastSave="{00000000-0000-0000-0000-000000000000}"/>
  <workbookProtection workbookPassword="CCF8" lockStructure="1"/>
  <bookViews>
    <workbookView xWindow="28680" yWindow="-120" windowWidth="29040" windowHeight="17640" xr2:uid="{00000000-000D-0000-FFFF-FFFF00000000}"/>
  </bookViews>
  <sheets>
    <sheet name="Sheet1" sheetId="1" r:id="rId1"/>
    <sheet name="Sheet2" sheetId="2" state="hidden" r:id="rId2"/>
    <sheet name="Fix Data" sheetId="3" r:id="rId3"/>
  </sheets>
  <definedNames>
    <definedName name="_xlnm.Print_Area" localSheetId="2">'Fix Data'!$A$1:$O$83</definedName>
    <definedName name="_xlnm.Print_Area" localSheetId="0">Sheet1!$A$1:$T$134</definedName>
    <definedName name="_xlnm.Print_Titles" localSheetId="2">'Fix Data'!$1:$1</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47" i="1" l="1"/>
  <c r="Q20" i="1" l="1"/>
  <c r="Q16" i="1"/>
  <c r="B114" i="1"/>
  <c r="D115" i="1"/>
  <c r="D116" i="1"/>
  <c r="D117" i="1"/>
  <c r="D118" i="1"/>
  <c r="D119" i="1"/>
  <c r="D120" i="1"/>
  <c r="D121" i="1"/>
  <c r="I115" i="1"/>
  <c r="J115" i="1"/>
  <c r="K115" i="1"/>
  <c r="N115" i="1"/>
  <c r="Q115" i="1" s="1"/>
  <c r="I116" i="1"/>
  <c r="J116" i="1"/>
  <c r="K116" i="1"/>
  <c r="N116" i="1"/>
  <c r="I117" i="1"/>
  <c r="J117" i="1"/>
  <c r="K117" i="1"/>
  <c r="N117" i="1"/>
  <c r="I118" i="1"/>
  <c r="J118" i="1"/>
  <c r="K118" i="1"/>
  <c r="N118" i="1"/>
  <c r="Q118" i="1" s="1"/>
  <c r="I119" i="1"/>
  <c r="J119" i="1"/>
  <c r="K119" i="1"/>
  <c r="N119" i="1"/>
  <c r="Q119" i="1" s="1"/>
  <c r="I120" i="1"/>
  <c r="J120" i="1"/>
  <c r="K120" i="1"/>
  <c r="N120" i="1"/>
  <c r="Q120" i="1" s="1"/>
  <c r="I121" i="1"/>
  <c r="J121" i="1"/>
  <c r="K121" i="1"/>
  <c r="N121" i="1"/>
  <c r="Q121" i="1" s="1"/>
  <c r="N114" i="1"/>
  <c r="K114" i="1"/>
  <c r="M114" i="1" s="1"/>
  <c r="O114" i="1" s="1"/>
  <c r="Q114" i="1" s="1"/>
  <c r="J114" i="1"/>
  <c r="K89" i="1"/>
  <c r="J89" i="1"/>
  <c r="I89" i="1"/>
  <c r="D89" i="1"/>
  <c r="K88" i="1"/>
  <c r="J88" i="1"/>
  <c r="I88" i="1"/>
  <c r="D88" i="1"/>
  <c r="K87" i="1"/>
  <c r="J87" i="1"/>
  <c r="I87" i="1"/>
  <c r="D87" i="1"/>
  <c r="K86" i="1"/>
  <c r="J86" i="1"/>
  <c r="I86" i="1"/>
  <c r="D86" i="1"/>
  <c r="K85" i="1"/>
  <c r="J85" i="1"/>
  <c r="I85" i="1"/>
  <c r="D85" i="1"/>
  <c r="K84" i="1"/>
  <c r="J84" i="1"/>
  <c r="I84" i="1"/>
  <c r="D84" i="1"/>
  <c r="K83" i="1"/>
  <c r="M83" i="1" s="1"/>
  <c r="N83" i="1" s="1"/>
  <c r="J83" i="1"/>
  <c r="I83" i="1"/>
  <c r="D83" i="1"/>
  <c r="K82" i="1"/>
  <c r="J82" i="1"/>
  <c r="I82" i="1"/>
  <c r="D82" i="1"/>
  <c r="K81" i="1"/>
  <c r="J81" i="1"/>
  <c r="I81" i="1"/>
  <c r="D81" i="1"/>
  <c r="K80" i="1"/>
  <c r="J80" i="1"/>
  <c r="I80" i="1"/>
  <c r="D80" i="1"/>
  <c r="K79" i="1"/>
  <c r="J79" i="1"/>
  <c r="I79" i="1"/>
  <c r="D79" i="1"/>
  <c r="K78" i="1"/>
  <c r="J78" i="1"/>
  <c r="I78" i="1"/>
  <c r="D78" i="1"/>
  <c r="K77" i="1"/>
  <c r="J77" i="1"/>
  <c r="I77" i="1"/>
  <c r="D77" i="1"/>
  <c r="K76" i="1"/>
  <c r="J76" i="1"/>
  <c r="I76" i="1"/>
  <c r="D76" i="1"/>
  <c r="K75" i="1"/>
  <c r="J75" i="1"/>
  <c r="I75" i="1"/>
  <c r="D75" i="1"/>
  <c r="K74" i="1"/>
  <c r="J74" i="1"/>
  <c r="I74" i="1"/>
  <c r="D74" i="1"/>
  <c r="H22" i="1"/>
  <c r="M33" i="1"/>
  <c r="K33" i="1" s="1"/>
  <c r="K103" i="1"/>
  <c r="J103" i="1"/>
  <c r="I103" i="1"/>
  <c r="D103" i="1"/>
  <c r="K102" i="1"/>
  <c r="J102" i="1"/>
  <c r="I102" i="1"/>
  <c r="D102" i="1"/>
  <c r="K101" i="1"/>
  <c r="J101" i="1"/>
  <c r="I101" i="1"/>
  <c r="D101" i="1"/>
  <c r="K100" i="1"/>
  <c r="J100" i="1"/>
  <c r="I100" i="1"/>
  <c r="D100" i="1"/>
  <c r="K99" i="1"/>
  <c r="J99" i="1"/>
  <c r="I99" i="1"/>
  <c r="D99" i="1"/>
  <c r="K98" i="1"/>
  <c r="J98" i="1"/>
  <c r="I98" i="1"/>
  <c r="D98" i="1"/>
  <c r="K97" i="1"/>
  <c r="J97" i="1"/>
  <c r="I97" i="1"/>
  <c r="D97" i="1"/>
  <c r="K96" i="1"/>
  <c r="J96" i="1"/>
  <c r="I96" i="1"/>
  <c r="D96" i="1"/>
  <c r="K95" i="1"/>
  <c r="J95" i="1"/>
  <c r="I95" i="1"/>
  <c r="D95" i="1"/>
  <c r="K94" i="1"/>
  <c r="J94" i="1"/>
  <c r="I94" i="1"/>
  <c r="D94" i="1"/>
  <c r="K93" i="1"/>
  <c r="J93" i="1"/>
  <c r="I93" i="1"/>
  <c r="D93" i="1"/>
  <c r="Q24" i="1"/>
  <c r="H26" i="1"/>
  <c r="D64" i="1"/>
  <c r="D65" i="1"/>
  <c r="D66" i="1"/>
  <c r="D67" i="1"/>
  <c r="D68" i="1"/>
  <c r="D69" i="1"/>
  <c r="D70" i="1"/>
  <c r="D71" i="1"/>
  <c r="D72" i="1"/>
  <c r="D73" i="1"/>
  <c r="D90" i="1"/>
  <c r="D91" i="1"/>
  <c r="D92" i="1"/>
  <c r="D104" i="1"/>
  <c r="D105" i="1"/>
  <c r="D106" i="1"/>
  <c r="D48" i="1"/>
  <c r="D49" i="1"/>
  <c r="D50" i="1"/>
  <c r="D51" i="1"/>
  <c r="D52" i="1"/>
  <c r="D53" i="1"/>
  <c r="D54" i="1"/>
  <c r="D55" i="1"/>
  <c r="D56" i="1"/>
  <c r="D57" i="1"/>
  <c r="D58" i="1"/>
  <c r="D59" i="1"/>
  <c r="D60" i="1"/>
  <c r="D61" i="1"/>
  <c r="D62" i="1"/>
  <c r="D63" i="1"/>
  <c r="I53" i="1"/>
  <c r="J53" i="1"/>
  <c r="K53" i="1"/>
  <c r="I54" i="1"/>
  <c r="J54" i="1"/>
  <c r="K54" i="1"/>
  <c r="I55" i="1"/>
  <c r="J55" i="1"/>
  <c r="K55" i="1"/>
  <c r="I56" i="1"/>
  <c r="J56" i="1"/>
  <c r="K56" i="1"/>
  <c r="I57" i="1"/>
  <c r="J57" i="1"/>
  <c r="K57" i="1"/>
  <c r="I58" i="1"/>
  <c r="J58" i="1"/>
  <c r="K58" i="1"/>
  <c r="I59" i="1"/>
  <c r="J59" i="1"/>
  <c r="K59" i="1"/>
  <c r="I60" i="1"/>
  <c r="J60" i="1"/>
  <c r="K60" i="1"/>
  <c r="I61" i="1"/>
  <c r="J61" i="1"/>
  <c r="K61" i="1"/>
  <c r="I62" i="1"/>
  <c r="J62" i="1"/>
  <c r="K62" i="1"/>
  <c r="I63" i="1"/>
  <c r="J63" i="1"/>
  <c r="K63" i="1"/>
  <c r="I64" i="1"/>
  <c r="J64" i="1"/>
  <c r="K64" i="1"/>
  <c r="I65" i="1"/>
  <c r="J65" i="1"/>
  <c r="K65" i="1"/>
  <c r="I66" i="1"/>
  <c r="J66" i="1"/>
  <c r="K66" i="1"/>
  <c r="I67" i="1"/>
  <c r="J67" i="1"/>
  <c r="K67" i="1"/>
  <c r="I68" i="1"/>
  <c r="J68" i="1"/>
  <c r="K68" i="1"/>
  <c r="I69" i="1"/>
  <c r="J69" i="1"/>
  <c r="K69" i="1"/>
  <c r="I70" i="1"/>
  <c r="J70" i="1"/>
  <c r="K70" i="1"/>
  <c r="I71" i="1"/>
  <c r="J71" i="1"/>
  <c r="K71" i="1"/>
  <c r="I72" i="1"/>
  <c r="J72" i="1"/>
  <c r="K72" i="1"/>
  <c r="I73" i="1"/>
  <c r="J73" i="1"/>
  <c r="K73" i="1"/>
  <c r="I90" i="1"/>
  <c r="J90" i="1"/>
  <c r="K90" i="1"/>
  <c r="I91" i="1"/>
  <c r="J91" i="1"/>
  <c r="K91" i="1"/>
  <c r="I92" i="1"/>
  <c r="J92" i="1"/>
  <c r="K92" i="1"/>
  <c r="I104" i="1"/>
  <c r="J104" i="1"/>
  <c r="K104" i="1"/>
  <c r="I105" i="1"/>
  <c r="J105" i="1"/>
  <c r="K105" i="1"/>
  <c r="I106" i="1"/>
  <c r="J106" i="1"/>
  <c r="K106" i="1"/>
  <c r="I47" i="1"/>
  <c r="J47" i="1"/>
  <c r="K47" i="1"/>
  <c r="I48" i="1"/>
  <c r="J48" i="1"/>
  <c r="K48" i="1"/>
  <c r="I49" i="1"/>
  <c r="J49" i="1"/>
  <c r="K49" i="1"/>
  <c r="I50" i="1"/>
  <c r="J50" i="1"/>
  <c r="K50" i="1"/>
  <c r="I51" i="1"/>
  <c r="J51" i="1"/>
  <c r="K51" i="1"/>
  <c r="I52" i="1"/>
  <c r="J52" i="1"/>
  <c r="K52" i="1"/>
  <c r="J40" i="1"/>
  <c r="B40" i="1"/>
  <c r="P35" i="2"/>
  <c r="P22" i="2"/>
  <c r="P52" i="2"/>
  <c r="P53" i="2"/>
  <c r="P15" i="2"/>
  <c r="P55" i="2"/>
  <c r="P54" i="2"/>
  <c r="P51" i="2"/>
  <c r="P79" i="2"/>
  <c r="P69" i="2"/>
  <c r="P68" i="2"/>
  <c r="P25" i="2"/>
  <c r="P26" i="2"/>
  <c r="P27" i="2"/>
  <c r="P28" i="2"/>
  <c r="P29" i="2"/>
  <c r="P30" i="2"/>
  <c r="P31" i="2"/>
  <c r="P32" i="2"/>
  <c r="P33" i="2"/>
  <c r="P34" i="2"/>
  <c r="P36" i="2"/>
  <c r="P37" i="2"/>
  <c r="P38" i="2"/>
  <c r="P39" i="2"/>
  <c r="P40" i="2"/>
  <c r="P41" i="2"/>
  <c r="P42" i="2"/>
  <c r="P43" i="2"/>
  <c r="P44" i="2"/>
  <c r="P45" i="2"/>
  <c r="P46" i="2"/>
  <c r="P47" i="2"/>
  <c r="P48" i="2"/>
  <c r="P49" i="2"/>
  <c r="P50" i="2"/>
  <c r="P56" i="2"/>
  <c r="P57" i="2"/>
  <c r="P58" i="2"/>
  <c r="P59" i="2"/>
  <c r="P60" i="2"/>
  <c r="P61" i="2"/>
  <c r="P62" i="2"/>
  <c r="P63" i="2"/>
  <c r="P64" i="2"/>
  <c r="P65" i="2"/>
  <c r="P66" i="2"/>
  <c r="P67" i="2"/>
  <c r="P70" i="2"/>
  <c r="P71" i="2"/>
  <c r="P72" i="2"/>
  <c r="P73" i="2"/>
  <c r="P74" i="2"/>
  <c r="P75" i="2"/>
  <c r="P76" i="2"/>
  <c r="P77" i="2"/>
  <c r="P78" i="2"/>
  <c r="P3" i="2"/>
  <c r="P4" i="2"/>
  <c r="P5" i="2"/>
  <c r="P6" i="2"/>
  <c r="P7" i="2"/>
  <c r="P8" i="2"/>
  <c r="P9" i="2"/>
  <c r="P10" i="2"/>
  <c r="P11" i="2"/>
  <c r="P12" i="2"/>
  <c r="P13" i="2"/>
  <c r="P14" i="2"/>
  <c r="P16" i="2"/>
  <c r="P17" i="2"/>
  <c r="P18" i="2"/>
  <c r="P19" i="2"/>
  <c r="P20" i="2"/>
  <c r="P21" i="2"/>
  <c r="P23" i="2"/>
  <c r="P24" i="2"/>
  <c r="P2" i="2"/>
  <c r="M96" i="1"/>
  <c r="N96" i="1" s="1"/>
  <c r="M100" i="1" l="1"/>
  <c r="N100" i="1" s="1"/>
  <c r="M56" i="1"/>
  <c r="N56" i="1" s="1"/>
  <c r="M92" i="1"/>
  <c r="N92" i="1" s="1"/>
  <c r="M66" i="1"/>
  <c r="N66" i="1" s="1"/>
  <c r="M42" i="1"/>
  <c r="N42" i="1" s="1"/>
  <c r="M90" i="1"/>
  <c r="N90" i="1" s="1"/>
  <c r="M98" i="1"/>
  <c r="N98" i="1" s="1"/>
  <c r="M76" i="1"/>
  <c r="N76" i="1" s="1"/>
  <c r="M80" i="1"/>
  <c r="N80" i="1" s="1"/>
  <c r="M88" i="1"/>
  <c r="N88" i="1" s="1"/>
  <c r="M116" i="1"/>
  <c r="O116" i="1" s="1"/>
  <c r="Q116" i="1" s="1"/>
  <c r="M119" i="1"/>
  <c r="O119" i="1" s="1"/>
  <c r="M117" i="1"/>
  <c r="O117" i="1" s="1"/>
  <c r="Q117" i="1" s="1"/>
  <c r="M120" i="1"/>
  <c r="O120" i="1" s="1"/>
  <c r="M115" i="1"/>
  <c r="O115" i="1" s="1"/>
  <c r="M118" i="1"/>
  <c r="O118" i="1" s="1"/>
  <c r="M121" i="1"/>
  <c r="O121" i="1" s="1"/>
  <c r="M104" i="1"/>
  <c r="N104" i="1" s="1"/>
  <c r="M101" i="1"/>
  <c r="N101" i="1" s="1"/>
  <c r="M77" i="1"/>
  <c r="N77" i="1" s="1"/>
  <c r="M85" i="1"/>
  <c r="N85" i="1" s="1"/>
  <c r="M89" i="1"/>
  <c r="N89" i="1" s="1"/>
  <c r="M59" i="1"/>
  <c r="N59" i="1" s="1"/>
  <c r="M45" i="1"/>
  <c r="N45" i="1" s="1"/>
  <c r="M52" i="1"/>
  <c r="N52" i="1" s="1"/>
  <c r="M91" i="1"/>
  <c r="N91" i="1" s="1"/>
  <c r="M41" i="1"/>
  <c r="N41" i="1" s="1"/>
  <c r="M95" i="1"/>
  <c r="N95" i="1" s="1"/>
  <c r="M74" i="1"/>
  <c r="N74" i="1" s="1"/>
  <c r="M78" i="1"/>
  <c r="N78" i="1" s="1"/>
  <c r="M86" i="1"/>
  <c r="N86" i="1" s="1"/>
  <c r="M105" i="1"/>
  <c r="N105" i="1" s="1"/>
  <c r="M87" i="1"/>
  <c r="N87" i="1" s="1"/>
  <c r="M47" i="1"/>
  <c r="N47" i="1" s="1"/>
  <c r="M60" i="1"/>
  <c r="N60" i="1" s="1"/>
  <c r="M93" i="1"/>
  <c r="N93" i="1" s="1"/>
  <c r="M97" i="1"/>
  <c r="N97" i="1" s="1"/>
  <c r="M46" i="1"/>
  <c r="N46" i="1" s="1"/>
  <c r="M106" i="1"/>
  <c r="N106" i="1" s="1"/>
  <c r="M53" i="1"/>
  <c r="N53" i="1" s="1"/>
  <c r="M94" i="1"/>
  <c r="N94" i="1" s="1"/>
  <c r="M102" i="1"/>
  <c r="N102" i="1" s="1"/>
  <c r="M50" i="1"/>
  <c r="N50" i="1" s="1"/>
  <c r="M68" i="1"/>
  <c r="N68" i="1" s="1"/>
  <c r="M44" i="1"/>
  <c r="N44" i="1" s="1"/>
  <c r="M73" i="1"/>
  <c r="N73" i="1" s="1"/>
  <c r="M57" i="1"/>
  <c r="N57" i="1" s="1"/>
  <c r="M103" i="1"/>
  <c r="N103" i="1" s="1"/>
  <c r="M99" i="1"/>
  <c r="N99" i="1" s="1"/>
  <c r="M72" i="1"/>
  <c r="N72" i="1" s="1"/>
  <c r="M75" i="1"/>
  <c r="N75" i="1" s="1"/>
  <c r="M40" i="1"/>
  <c r="N40" i="1" s="1"/>
  <c r="M48" i="1"/>
  <c r="N48" i="1" s="1"/>
  <c r="M61" i="1"/>
  <c r="N61" i="1" s="1"/>
  <c r="M55" i="1"/>
  <c r="N55" i="1" s="1"/>
  <c r="M63" i="1"/>
  <c r="N63" i="1" s="1"/>
  <c r="M84" i="1"/>
  <c r="N84" i="1" s="1"/>
  <c r="M58" i="1"/>
  <c r="N58" i="1" s="1"/>
  <c r="M67" i="1"/>
  <c r="N67" i="1" s="1"/>
  <c r="M81" i="1"/>
  <c r="N81" i="1" s="1"/>
  <c r="M62" i="1"/>
  <c r="N62" i="1" s="1"/>
  <c r="M82" i="1"/>
  <c r="N82" i="1" s="1"/>
  <c r="M71" i="1"/>
  <c r="N71" i="1" s="1"/>
  <c r="M49" i="1"/>
  <c r="N49" i="1" s="1"/>
  <c r="M70" i="1"/>
  <c r="N70" i="1" s="1"/>
  <c r="M65" i="1"/>
  <c r="N65" i="1" s="1"/>
  <c r="M79" i="1"/>
  <c r="N79" i="1" s="1"/>
  <c r="M51" i="1"/>
  <c r="N51" i="1" s="1"/>
  <c r="M43" i="1"/>
  <c r="N43" i="1" s="1"/>
  <c r="M69" i="1"/>
  <c r="N69" i="1" s="1"/>
  <c r="M64" i="1"/>
  <c r="N64" i="1" s="1"/>
  <c r="M54" i="1"/>
  <c r="N54" i="1" s="1"/>
  <c r="N107" i="1" l="1"/>
  <c r="Q40" i="1" s="1"/>
  <c r="N24" i="1" s="1"/>
  <c r="M29" i="1" l="1"/>
  <c r="K29" i="1" s="1"/>
</calcChain>
</file>

<file path=xl/sharedStrings.xml><?xml version="1.0" encoding="utf-8"?>
<sst xmlns="http://schemas.openxmlformats.org/spreadsheetml/2006/main" count="1278" uniqueCount="481">
  <si>
    <t>Item Description</t>
  </si>
  <si>
    <t>A</t>
  </si>
  <si>
    <t>B</t>
  </si>
  <si>
    <t>Lamps/ Fixture</t>
  </si>
  <si>
    <t>Fixture ID: Description / Lamp / Wattage Per Lamp / Ballast</t>
  </si>
  <si>
    <t>C</t>
  </si>
  <si>
    <t>#of Fixtures</t>
  </si>
  <si>
    <t>D</t>
  </si>
  <si>
    <t>Fixture Watt.</t>
  </si>
  <si>
    <t>E</t>
  </si>
  <si>
    <t>Name - Title</t>
  </si>
  <si>
    <t>Signature</t>
  </si>
  <si>
    <t>Date</t>
  </si>
  <si>
    <t>F</t>
  </si>
  <si>
    <t>AREA</t>
  </si>
  <si>
    <t>G</t>
  </si>
  <si>
    <t>Section 3:Compliance  Statement:</t>
  </si>
  <si>
    <t>School Building</t>
  </si>
  <si>
    <t>NYCECC Citation</t>
  </si>
  <si>
    <t>Provision</t>
  </si>
  <si>
    <t>Proposed Design Value</t>
  </si>
  <si>
    <t>Code Prescriptive Value</t>
  </si>
  <si>
    <t>Supporting Documentation (Drawings)</t>
  </si>
  <si>
    <t>Interior lighting controls</t>
  </si>
  <si>
    <t xml:space="preserve">Interior lighting controls include manual, vacancy, and occupant sensor controls. </t>
  </si>
  <si>
    <t>Interior lighting power</t>
  </si>
  <si>
    <t>Lighting Power Density (LPD):</t>
  </si>
  <si>
    <t>Watts/ft²</t>
  </si>
  <si>
    <t>&lt;</t>
  </si>
  <si>
    <t>Section 1:Energy Analysis - Tabular</t>
  </si>
  <si>
    <t>A1</t>
  </si>
  <si>
    <t xml:space="preserve">1'X8' PENDANT MOUNTED FIXTURE  SUITABLE FOR INSTALLATION IN CONTINUOUS ROWS._x000D_
_x000D_
LENS TO BE 25% DR ACRYLIC. PROVIDE FACTORY INSTALLED "QUICK CONNECTS" AND SLIDING STEM ADJUSTMENT PLATES. </t>
  </si>
  <si>
    <t xml:space="preserve">LSI #88-4-132-SSOHLR1.15-UE-DR-SCA                                             MERCURY #M110-132OCT-A125-25%DR-WORT-ELBSH-UNI-P1                                                                                       LEGION #4312-132-ACP-PT-SACH-RLA                                       NATIONAL #PSPKLA-132-4'-UNV-RSB-1.15BF                                                                                        CORONET #BCF-4-132T8-UNV-1.15-25%DR-PS                                                                                      RENOVA #MPW4-M-N-132-UNV-1H-RST-QP1-NYC-TL-AP _x000D_
_x000D_
LUMAX #WB13248-EO9IA-EAR-PSPH-MNL2-2G-SCA1 </t>
  </si>
  <si>
    <t>F32T8_x000D_
_x000D_
LOW MERCURY_x000D_
_x000D_
EXTRA LONG LIFE_x000D_
_x000D_
4100K COLOR TEMP</t>
  </si>
  <si>
    <t xml:space="preserve">PENDANT </t>
  </si>
  <si>
    <t>CLASSROOM/_x000D_
_x000D_
OFFICES</t>
  </si>
  <si>
    <t>A2</t>
  </si>
  <si>
    <t xml:space="preserve">1'X4' PENDANT MOUNTED FIXTURE  SUITABLE FOR INSTALLATION IN CONTINUOUS ROWS._x000D_
_x000D_
LENS TO BE 25% DR ACRYLIC. PROVIDE FACTORY INSTALLED "QUICK CONNECTS" AND SLIDING STEM ADJUSTMENT PLATES. </t>
  </si>
  <si>
    <t>A3</t>
  </si>
  <si>
    <t>LSI #88-8-432-SSOHLR1.15-UE-DR-SCA                                               MERCURY #M110-232OCT/8T-A125-25%DR-WORT-ELBSH-UNI-P1                                                                                       LEGION #4312-232-8T-PT-SACH-RLA _x000D_
_x000D_
NATIONAL #PSPKLA-232-8'-UNV-RSB-1.15BF_x000D_
_x000D_
CORONET #BCF-8-232T8-UNV-1.15-25%DR-PS_x000D_
_x000D_
RENOVA #MPW8-M-N-432-UNV-14H-RST-QP1-NYC-TL-AP_x000D_
_x000D_
LUMAX #WB43296-CO9IA-EAR-PSPH-MNL2-2G-SCA1</t>
  </si>
  <si>
    <t>Block:CLASSROOM FIXTURE</t>
  </si>
  <si>
    <t>LSI #88-4-232-SSOHLR1.15-UE-DR-SCA                                              MERCURY #M110-232OCT-A125-25%DR-WORT-ELBSH-UNI-P1                                                                                            LEGION #4312-232-ACP-PT-SACH-RLA _x000D_
_x000D_
NATIONAL #PSPKLA-232-4'-UNV-RSB-1.15BF_x000D_
_x000D_
CORONET #BCF-4-232T8-UNV-1.15-25%DR-PS_x000D_
_x000D_
RENOVA #MPW4-M-N-232-UNV-12H-RST-QP1-NYC-TL-AP_x000D_
_x000D_
LUMAX #WB23248-EO9IA-EAR-PSPH-MNL2-2G-SCA1</t>
  </si>
  <si>
    <t>Block:1X3 TYPE FIXTURE</t>
  </si>
  <si>
    <t xml:space="preserve">1'X3' PENDANT MOUNTED FIXTURE  SUITABLE FOR INSTALLATION IN CONTINUOUS ROWS._x000D_
_x000D_
LENS TO BE 25% DR ACRYLIC. PROVIDE FACTORY INSTALLED "QUICK CONNECTS" AND SLIDING STEM ADJUSTMENT PLATES. </t>
  </si>
  <si>
    <t>LSI #88-3-125-SSOHLR1.15-UE-DR-SCA                                            MERCURY #M110-125OCT-A125-25%DR-WORT-ELBSH-UNI-P1                                                                                                 LEGION #4312-125-ACP-PT-SACH-RLA _x000D_
_x000D_
NATIONAL #PSPKLA-125-3'-UNV-RSB-1.15BF_x000D_
_x000D_
CORONET #BCF-3-125-UNC-1.15-25%DR-PS_x000D_
_x000D_
RENOVA #MPW3-M-N-125-UNV-1H-RST-QP1-NYC-TL-AP_x000D_
_x000D_
LUMAX #WB12503-EO9IA-EAR-PSPH-MNL2-2G-SCA1</t>
  </si>
  <si>
    <t>F25T8_x000D_
_x000D_
LOW MERCURY_x000D_
_x000D_
EXTRA LONG LIFE_x000D_
_x000D_
4100K COLOR TEMP</t>
  </si>
  <si>
    <t>LSI #88-4-332-SSOHLR1.15-UE-DR-SCA                                            MERCURY #M110-332OCT-A125-25%DR-WORT-ELBSH-UNI-P1                                                                                                 LEGION #4312-332-ACP-PT-SACH-RLA _x000D_
_x000D_
NATIONAL #PSPKLA-332-4'-UNV-RSB-1.15BF_x000D_
_x000D_
CORONET #BCF-4-332T8-UNV-1.15-25%DR-PS_x000D_
_x000D_
RENOVA #MPW4-M-N-332-UNV-1H-RST-QP1-NYC-TL-AP_x000D_
_x000D_
LUMAX #WB33248-CO9IA-EAR-PSPH-MNL2-2G-SCA1</t>
  </si>
  <si>
    <t>Block:1X8 Pendant mount</t>
  </si>
  <si>
    <t xml:space="preserve">1'X8' SURFACE MOUNTED FIXTURE WITH CLEAR 25% DR ACRYLIC LENS, SUITABLE FOR INSTALLATION IN CONTINUOUS ROWS. PROVIDE FACTORY INSTALLED "QUICK CONNECTS"  </t>
  </si>
  <si>
    <t>LSI #88-8-232-SSOHLR1.15-UE-DR-SCA                                            MERCURY #M110W-132OCT/8T-A125-25%DR-WORT-ELBSH-UNI-P1                                                                      LEGION #4312-132-8T-ACP-PT-SACH-RLA _x000D_
_x000D_
NATIONAL #PSPKLA-132-8'-UNV-RSB-1.15BF_x000D_
_x000D_
CORONET #BCF-8-132-UNV-1.15-100%DR_x000D_
_x000D_
RENOVA# MPWS8-M-N-232-UNV-12H-RST-QP1-NYC-TL_x000D_
_x000D_
LUMAX #WB23296-EO9IA-EAR-PSPH-MNL2-2G-SCA1</t>
  </si>
  <si>
    <t xml:space="preserve">SURFACE </t>
  </si>
  <si>
    <t xml:space="preserve">1'X4' SURFACE MOUNTED FIXTURE WITH CLEAR 25% DR ACRYLIC LENS, SUITABLE FOR INSTALLATION IN CONTINUOUS ROWS. PROVIDE FACTORY INSTALLED "QUICK CONNECTS"  </t>
  </si>
  <si>
    <t>LSI #88-4-132-SSOHLR1.15-UE-DR-SCA                                        MERCURY #M110W-132OCT-A125-25%DR-WORT-ELBSH-UNI-P1                                                                                       LEGION #4312-132-ACP-PT-SACH-RLA _x000D_
_x000D_
NATIONAL #PSPKLA-132-4'-UNV-RSB-1.15BF_x000D_
_x000D_
CORONET #BCF-4-132T8-UNV-1.15-100%DR_x000D_
_x000D_
RENOVA #MPWS4-M-N-132-UNV-1H-RST-QP1-NYC-TL_x000D_
_x000D_
LUMAX #WB13248-EO9IA-EAR-PSPH-MNL2-2G-SCA1</t>
  </si>
  <si>
    <t>LSI #88-8-432-SSOHLR1.15-UE-DR-SCA                                          MERCURY #M110W-232OCT/8T-A125-25%DR-WORT-ELBSH-UNI P1                                                                        LEGION #4312-232-8T-ACP-PT-SACH-RLA_x000D_
_x000D_
NATIONAL #PSPKLA-232-8'-UNV-RSB-1.15BF_x000D_
_x000D_
CORONET #BCF-8-232T8-UNV-1.15-100%DR_x000D_
_x000D_
RENOVA #MPWS8-M-N-432-UNV-14H-RST-QP1-NYC-TL_x000D_
_x000D_
LUMAX #WB43296-CO9IA-EAR-PSPH-MNL2-2G-SCA1</t>
  </si>
  <si>
    <t>LSI #88-4-232-SSOHLR1.15-UE-DR-SCA                                              MERCURY #M110W-232OCT-A125-25%DR-WORT-ELBSH-UNI P1                                                                                       LEGION #4312-232-ACP-PT-SACH-RLA _x000D_
_x000D_
NATIONAL #PSPKLA-232-4'-UNV-RSB-1.15BF_x000D_
_x000D_
CORONET #BCF-4-232T8-UNV-1.15-100%DR_x000D_
_x000D_
RENOVA #MPWS4-M-N-232-UNV-12H-RST-QP1-NYC-TL_x000D_
_x000D_
LUMAX #WB23248-EO9IA-EAR-PSPH-MNL2-2G-SCA1</t>
  </si>
  <si>
    <t xml:space="preserve">1'X3' SURFACE MOUNTED FIXTURE  SUITABLE FOR INSTALLATION IN CONTINUOUS ROWS._x000D_
_x000D_
LENS TO BE 25% DR ACRYLIC. PROVIDE FACTORY INSTALLED "QUICK CONNECTS" </t>
  </si>
  <si>
    <t>LSI #88-3-125-SSOHLR1.15-UE-DR-SCA                                         MERCURY #M110W-125OCT-A125-25%DR-WORT-ELBSH-UNI P1                                                                                   LEGION #4312-125-ACP-PT-SACH-RLA _x000D_
_x000D_
NATIONAL #PSPKLA-125-3'-UNV-RSB-1.15BF_x000D_
_x000D_
CORONET #BCF-3-125T8-UNV-1.15-25%DR_x000D_
_x000D_
RENOVA #MPWS3-M-N-125-UNV-1H-RST-QP1-NYC-TL_x000D_
_x000D_
LUMAX #WB12503-EO9IA-EAR-PSPH-MNL2-2G-SCA1</t>
  </si>
  <si>
    <t xml:space="preserve">1'X4' SURFACE MOUNTED FIXTURE WITH CLEAR 25% DR ACRYLIC LENS. </t>
  </si>
  <si>
    <t>KENALL #MLHA12-48-R-MW-CP-232-IS-1-DV _x000D_
_x000D_
LSI #88-4-232-SSO10-UE-DR-SCA _x000D_
_x000D_
MERCURY #M110W-232OCT-A125-25%DR-WORT-ELB _x000D_
_x000D_
LEGION #4312-232-ACP-PT-SACH-LBF-RLA_x000D_
_x000D_
NATIONAL #PSPKLA-232-4'-UNV-RSB-.88BF_x000D_
_x000D_
CORONET #BCF-4-232T8-UNV-100%DR_x000D_
_x000D_
RENOVA #MPWS4-M-N-232-UNV-12N-NYC-TL_x000D_
_x000D_
LUMAX #WB23248-EO9IA-EAR-PSPH-MNL2-2G-SCA1</t>
  </si>
  <si>
    <t>OFFICES, _x000D_
_x000D_
CORRIDORS, _x000D_
_x000D_
TOILETS, UTILITY/STORAGE ROOMS</t>
  </si>
  <si>
    <t xml:space="preserve">1'X8' SURFACE MOUNTED FIXTURE WITH CLEAR 25% DR ACRYLIC LENS. </t>
  </si>
  <si>
    <t>KENALL #MLHA12-96-R-MW-CP-232-IS-1-DV_x000D_
_x000D_
LSI #88-8-432-SSO10-UE-DR-SCA _x000D_
_x000D_
MERCURY #M110W-232OCT/8T-A125-25%DE-WORT-ELB_x000D_
_x000D_
LEGION #4312-232-8T-ACP-PT-SACH-LBF-RLA_x000D_
_x000D_
NATIONAL #PSPKLA-232-8'-UNV-RSB-.88BF_x000D_
_x000D_
CORONET #BCF-8-232T8-UNV-100%DR_x000D_
_x000D_
RENOVA #MPWS8-M-N-432-UNV-14N-NYC-TL_x000D_
_x000D_
LUMAX #WB43296-CO9IA-EAR-PSPH-MNL2-2G-SCA1</t>
  </si>
  <si>
    <t>Block:14 inch ROUND FIXTURE</t>
  </si>
  <si>
    <t xml:space="preserve">REPLACE LAMP WITH COMPACT FLUORESCENT </t>
  </si>
  <si>
    <t xml:space="preserve"> </t>
  </si>
  <si>
    <t>32W- COMPACT FLUORESCENT 4K COLOR TEMP</t>
  </si>
  <si>
    <t xml:space="preserve">STAIRWAYS/ CORRIDORS, TOILETS, UTILITY/STORAGE ROOMS_x000D_
_x000D_
</t>
  </si>
  <si>
    <t>1'X4' SURFACE MOUNTED WRAPAROUND FIXTURE WITH PRISMATIC POLYCARBONATE HIGH IMPACT LENS</t>
  </si>
  <si>
    <t>KENALL #SH1248-232-IS-1-DV_x000D_
_x000D_
MERCURY  #M50VPW-132OCT-ELB-UNI_x000D_
_x000D_
NATIONAL #BFPLEX-14-232-SM-T8-VOLT-EB-4'_x000D_
_x000D_
LSI #471-S-2-32-SSOHLR-TORX-K19-UE_x000D_
_x000D_
NEWSTAR #51HD4-2-32-1-B-UN_x000D_
_x000D_
CORONET #SVP-4-232T8-BP-UNV_x000D_
_x000D_
LUMAX #VR23248-EO9-P-D12W</t>
  </si>
  <si>
    <t>SURFACE</t>
  </si>
  <si>
    <t>1'X4' PENDANT MOUNTED WRAPAROUND FIXTURE WITH PRISMATIC POLYCARBONATE HIGH IMPACT LENS</t>
  </si>
  <si>
    <t>KENALL #SH1248-232-IS-1-DV _x000D_
_x000D_
MERCURY #M50VPW-132OCT-ELB-UNI_x000D_
_x000D_
NATIONAL #BFPLEX-14-232-PM-T8-VOLT-EB-4'_x000D_
_x000D_
LSI #471-S-2-32-SSOHLR-TORX-K19-UE-TANDEM_x000D_
_x000D_
NEWSTAR #51HD4-2-32-1-B-UN-TANDEM_x000D_
_x000D_
CORONET #SVP-4-232T8-BP-UNV-PS_x000D_
_x000D_
LUMAX #VR23248-EO9-P-D12W-2S</t>
  </si>
  <si>
    <t>KENALL #R548-232-IS-1-DV_x000D_
_x000D_
LSI #88-4-232-SSO10-UE-DR-SCA_x000D_
_x000D_
MERCURY #M110-232OCT-A125-25%DR-WORT-ELB-UNI-P1_x000D_
_x000D_
LEGION #4312-232-ACP-PT-SACH-LBF-RLA  _x000D_
_x000D_
NATIONAL #PSPKLA-232-4'-UNV-RSB-.88BF_x000D_
_x000D_
CORONET #BCF-4-232T8-UNV-100%DR-PS _x000D_
_x000D_
RENOVA #MPW4-M-N-232-UNV-1N-NYC-TL_x000D_
_x000D_
LUMAX #WB23248-EO9IA-EAR-PSPH-MNL2-2G-SCA1</t>
  </si>
  <si>
    <t xml:space="preserve">CORRIDORS, _x000D_
_x000D_
TOILETS, _x000D_
_x000D_
UTILITY/STORAGE_x000D_
_x000D_
ROOMS_x000D_
_x000D_
</t>
  </si>
  <si>
    <t>KENALL #R548-132-IS-1-DV_x000D_
_x000D_
LSI #88-4-132-SSO10-UE-DR-SCA_x000D_
_x000D_
MERCURY #M110-132OCT-A125-25%DR-WORT-ELB-UNI-P1_x000D_
_x000D_
LEGION #4312-232-ACP-PT-SACH-LBF-RLA  _x000D_
_x000D_
NATIONAL #PSPKLA-132-4'-UNV-RSB-.88BF_x000D_
_x000D_
CORONET #BCF-4-132T8-UNV-PS_x000D_
_x000D_
RENOVA #MPW4-M-N-132-UNV-1N-NYC-TL_x000D_
_x000D_
LUMAX #WB13248-EO9IA-EAR-PSPH-MNL2-2G-SCA1</t>
  </si>
  <si>
    <t>KENALL #R596-232-IS-1-DV_x000D_
_x000D_
LSI #88-8-432-SSO10-UE-DR-SCA_x000D_
_x000D_
MERCURY #M110-232OCT/8T-A125-25%DR-WORT-ELB-UNI-P1_x000D_
_x000D_
LEGION #4312-232-8T-ACP-PT-SACH-LBF-RLA_x000D_
_x000D_
NATIONAL #PSPKLA-432-8'-UNV-RSB-.88BF_x000D_
_x000D_
CORONET #BCF-8-232T8-UNV-100%DR-PS_x000D_
_x000D_
RENOVA #MPW8-M-N-432-UNV-14N-NYC-TL _x000D_
_x000D_
LUMAX #WB43296-CO9IA-EAR-PSPH-MNL2-2G-SCA1</t>
  </si>
  <si>
    <t>KENALL #R596-132-IS-1-DV _x000D_
_x000D_
LSI #88-8-232-SSO10-UE-DR-SCA _x000D_
_x000D_
MERCURY #M110-132OCT/8T-A125-25%DR-WORT-ELB-UNI-P1 _x000D_
_x000D_
LEGION #4312-132-8T-ACP-PT-SACH-LBF-RLA_x000D_
_x000D_
NATIONAL #PSPKLA-232-8'-UNV-RSB-.88BF_x000D_
_x000D_
CORONET #BCF-8-132T8-UNV-100%DR-PS_x000D_
_x000D_
RENOVA #MPW8-M-N-232-UNV-14N-NYC-TL _x000D_
_x000D_
LUMAX #WB23296-EO9IA-EAR-PSPH-MNL2-2G-SCA1</t>
  </si>
  <si>
    <t>4' LONG OPEN REFLECTOR INDUSTRIAL FIXTURE</t>
  </si>
  <si>
    <t>LSI #F20-232-SSO10_x000D_
_x000D_
MERCURY #MIT5-232OCT-ELB-UNI_x000D_
_x000D_
LEGION #2600-232-LBF-RLA_x000D_
_x000D_
NATIONAL #IND-232-T8-VOLT-EB-4'_x000D_
_x000D_
CORONET #H-4-232T8-UNV_x000D_
_x000D_
REVONA #ECS-SGI4-W-N-232-UNV-12N_x000D_
_x000D_
LUMAX #TR23248-EO9-BA</t>
  </si>
  <si>
    <t>.88_x000D_
_x000D_
INSTANT START</t>
  </si>
  <si>
    <t>SURFACE/_x000D_
_x000D_
PENDANT</t>
  </si>
  <si>
    <t xml:space="preserve">MECHANICAL/_x000D_
_x000D_
ELECTRICAL /_x000D_
_x000D_
UTILITY AREA_x000D_
_x000D_
</t>
  </si>
  <si>
    <t>8' LONG OPEN REFLECTOR INDUSTRIAL FIXTURE</t>
  </si>
  <si>
    <t>LSI #F20-259-SSO10_x000D_
_x000D_
MERCURY #MIT5-232OCT/8T-ELB-UNI _x000D_
_x000D_
LEGION #2600-232-8T-LBF-RLA_x000D_
_x000D_
NATIONAL #IND-432-T8-VOLT-EB-8'_x000D_
_x000D_
CORONET #H-8-232T8-UNV_x000D_
_x000D_
REVONA #ECS-SGI8-W-N-432-UNV-12N_x000D_
_x000D_
LUMAX #TR43296-EO9-BA</t>
  </si>
  <si>
    <t>MECHANICAL/_x000D_
_x000D_
ELECTRICAL /_x000D_
_x000D_
UTILITY AREA</t>
  </si>
  <si>
    <t>1'X4' SURFACE MOUNTED FIXTURE WITH 2-T8 LAMPS, PRISMATIC POLYCARBONATE HIGH IMPACT LENS</t>
  </si>
  <si>
    <t>KENALL #MLHA12-48-R-MW-CP-232-IS-1-DV_x000D_
_x000D_
LSI #471-S-232-SSO10-.125-UE_x000D_
_x000D_
MERCURY #M30-232OCT-A125/156LEX-ELB-UNI_x000D_
_x000D_
LEGION #641-232-RFL-LBF-RLA_x000D_
_x000D_
NATIONAL #BFPLEX-14-232-T8-SM-VOLT-EB-4'_x000D_
_x000D_
CORONET #BPR-14-232T8-UNV-PC_x000D_
_x000D_
RENOVA #ECS-SMC1-WN-232-UNV-12N-A12PC-TP_x000D_
_x000D_
LUMAX #SU23214-EO9-PCRS</t>
  </si>
  <si>
    <t>PLAYROOMS</t>
  </si>
  <si>
    <t>Block:2X4 TYPE FIXTURE</t>
  </si>
  <si>
    <t>2'X4' SURFACE MOUNTED FIXTURE WITH 2-T8 LAMPS, PRISMATIC POLYCARBONATE HIGH IMPACT LENS</t>
  </si>
  <si>
    <t>LSI #472-S-432-SSO10-.125-UE _x000D_
_x000D_
MERCURY #M32-432OCT-A125/156LEX-ELB-UNI_x000D_
_x000D_
LEGION #642-432-RFL-LBF-RLA_x000D_
_x000D_
NATIONAL #BFPLEX-24-432-T8-SM-VOLT-EB_x000D_
_x000D_
CORONET #BPR-24-432T8-UNV-PC_x000D_
_x000D_
RENOVA #ECS-SMC4-WN-232-UNV-12N-A12PC-TP_x000D_
_x000D_
LUMAX #SU23224-EO9-PCRS</t>
  </si>
  <si>
    <t>1'X4' PENDANT MOUNTED FIXTURE WITH 2-T8 LAMPS, PRISMATIC POLYCARBONATE HIGH IMPACT LENS</t>
  </si>
  <si>
    <t xml:space="preserve">KENALL MLHA12-48-R-MW-CP-232-IS-1-DV_x000D_
_x000D_
LSI #471-S-232-SSO10-.125-UE _x000D_
_x000D_
MERCURY #M32-432OCT-A125/156LEX-ELB-UNI_x000D_
_x000D_
LEGION #641-232-RFL-LBF-RLA_x000D_
_x000D_
NATIONAL #BFPLEX-14-232-T8-PM-VOLT-EB-4'_x000D_
_x000D_
CORONET #BPR-14-232T8-UNV-PC-PS_x000D_
_x000D_
RENOVA #ECS-SMC1-WN-232-UNV-12N-A12PC-TP_x000D_
_x000D_
LUMAX #SU23214-EO9-PCRS-2S </t>
  </si>
  <si>
    <t>1'X8' PENDANT MOUNTED FIXTURE WITH 2-T8 LAMPS, PRISMATIC POLYCARBONATE HIGH IMPACT LENS</t>
  </si>
  <si>
    <t>KENALL #MLHA12-96-R-MW-CP-232-IS-1-DV _x000D_
_x000D_
LSI #471-S-232/2-SSO10-.125-UE  _x000D_
_x000D_
MERCURY #M32 432OCT A125/156LEX ELB UNI_x000D_
_x000D_
LEGION #641-232-8T-RFL-LBF-RLA_x000D_
_x000D_
NATIONAL #BFPLEX-18-432-T8-PM-VOLT-EB-8'_x000D_
_x000D_
CORONET #BPR-18-232T8-UNV-PC-PS_x000D_
_x000D_
RENOVA #ECS-SMC18-WN-432-UNV-14N-A12PC-TP_x000D_
_x000D_
LUMAX #SU43218-EO9-FARS</t>
  </si>
  <si>
    <t>Block:2x2 fixture</t>
  </si>
  <si>
    <t>2'X2' SURFACE MOUNTED FIXTURE WITH 4-T8 LAMPS, ACRYLIC LENS</t>
  </si>
  <si>
    <t>LSI #2S-PAX-417-SD-SSO10-UE _x000D_
_x000D_
MERCURY #M34-417OCT-9A125-ELB-UNI-X2_x000D_
_x000D_
LEGION #42-432-RFA-LBF-RLA_x000D_
_x000D_
NATIONAL #BFPA-22-417-T8-SM-VOLT-EB_x000D_
_x000D_
CORONET #BPR-22-417T8-UNV-PA_x000D_
_x000D_
RENOVA #ECS-SMC2-W-N-417-UNV-14N-PRS_x000D_
_x000D_
LUMAX #41722-CO9-FARS</t>
  </si>
  <si>
    <t>F17T8_x000D_
_x000D_
LOW MERCURY_x000D_
_x000D_
LONG LIFE_x000D_
_x000D_
4100K COLOR TEMP</t>
  </si>
  <si>
    <t>CAFETERIAS</t>
  </si>
  <si>
    <t>2'X4' SURFACE MOUNTED FIXTURE WITH 4-T8 LAMPS, ACRYLIC LENS</t>
  </si>
  <si>
    <t>LSI #2S-PAX-432-SD-SSO10-UE _x000D_
_x000D_
MERCURY #M32-432OCT-9A125-ELB-UNI _x000D_
_x000D_
LEGION #42-432-RFA-LBF-RLA_x000D_
_x000D_
NATIONAL #BFPA-24-432-T8-SM-VOLT-EB_x000D_
_x000D_
CORONET #BPR-24-432T8-UNV-PA_x000D_
_x000D_
RENOVA #ECS-SMC4-W-N-432-UNV-14N-PRS_x000D_
_x000D_
LUMAX #SU43248-CO9-FARS</t>
  </si>
  <si>
    <t>F32T8_x000D_
_x000D_
LOW MERCURY_x000D_
_x000D_
LONG LIFE_x000D_
_x000D_
4100K COLOR TEMP</t>
  </si>
  <si>
    <t>Block:K TYPE 4X4 FIXTURE</t>
  </si>
  <si>
    <t>4'X4' SURFACE MOUNTED FIXTURE WITH 4-T8 LAMPS, ACRYLIC LENS</t>
  </si>
  <si>
    <t>LSI #2/2S-PAX-232-SD-SSO10-UE_x000D_
_x000D_
MERCURY #M34-432OCT-9A125-ELB-UNI_x000D_
_x000D_
LEGION #44-432-RFA-LBF-RLA_x000D_
_x000D_
NATIONAL #BFPA-44-432-T8-SM-VOLT-EB_x000D_
_x000D_
CORONET #P3644-4T8-PRA-TMW-DW-SC-UNV-SUR_x000D_
_x000D_
RENOVA #ECS-SMC44-W-N-432-UNV-14N-PRS_x000D_
_x000D_
LUMAX #SU43244-CO9-FBRS</t>
  </si>
  <si>
    <t>CORRIDORS</t>
  </si>
  <si>
    <t>4'X4' SURFACE MOUNTED FIXTURE WITH 6-T8 LAMPS, ACRYLIC LENS</t>
  </si>
  <si>
    <t>LSI #2/2S-PAX-332-SD-SSO10-UE _x000D_
_x000D_
MERCURY #M34-632OCT-9A125-ELB-UNI _x000D_
_x000D_
LEGION #44-632-RFA-LBF-RLA_x000D_
_x000D_
NATIONAL #BFPA-44-632-T8-SM-VOLT-EB_x000D_
_x000D_
CORONET #P3644-6T8-PRA-TMW-DW-SC-UNV-SUR_x000D_
_x000D_
RENOVA #ECS-SMC44-W-N-632-UNV-23N-PRS_x000D_
_x000D_
LUMAX #SU63244-EO9-FBRS</t>
  </si>
  <si>
    <t>4'X4' RECESSED MOUNTED FIXTURE WITH 6-T8 LAMPS, ACRYLIC LENS _x000D_
_x000D_
_x000D_
_x000D_
CONFIRM CEILING TYPE</t>
  </si>
  <si>
    <t>LSI #2/2LA332-SD-SSO10-UE _x000D_
_x000D_
MERCURY #12C-632OCT-9A125-ELB-UNI_x000D_
_x000D_
LEGION #J74-632-RFA-LBF-RLA_x000D_
_x000D_
NATIONAL #RFPA-44-632-T8-XX-VOLT-EB_x000D_
_x000D_
CORONET #P8644-4T8-PRA-DW-SC-UNV_x000D_
_x000D_
RENOVA #ECS-RGT44-W-N-632-UNV-23N-PRS_x000D_
_x000D_
LUMAX #RXX-63244-EO9-FBRS</t>
  </si>
  <si>
    <t>RECESSED</t>
  </si>
  <si>
    <t>2'X2' RECESSED MOUNTED FIXTURE WITH 4-T8 LAMPS, ACRYLIC LENS. CONFIRM CEILING_x000D_
_x000D_
TYPE</t>
  </si>
  <si>
    <t>LSI #LA-417-SD-SSO10-UE_x000D_
_x000D_
MERCURY #12C-417OCT-9A125-ELBS-UNI_x000D_
_x000D_
LEGION #J72-417-RFA-LBF-RLA_x000D_
_x000D_
NATIONAL #RFPA-22-417-T8-XX-VOLT-EB_x000D_
_x000D_
CORONET #REPR-22-417T8-UNV_x000D_
_x000D_
RENOVA #ECS-RGT2-W-N-417-UNV-14N-RST-PRS _x000D_
_x000D_
LUMAX #RXX-41722-CO9-FBRS</t>
  </si>
  <si>
    <t>CAFETERIAS,_x000D_
_x000D_
LOBBIES,_x000D_
_x000D_
CORRIDORS,_x000D_
_x000D_
CLASSROOMS</t>
  </si>
  <si>
    <t>2'X2' PENDANT MOUNTED FIXTURE WITH 4-T8 LAMPS, ACRYLIC LENS. CONFIRM CEILING_x000D_
_x000D_
TYPE</t>
  </si>
  <si>
    <t>PENDANT</t>
  </si>
  <si>
    <t>1'X4' RECESSED MOUNTED FIXTURE WITH 2-T8 LAMPS, ACRYLIC LENS. _x000D_
_x000D_
_x000D_
_x000D_
CONFIRM CEILING TYPE.</t>
  </si>
  <si>
    <t>LSI #1TGA232-SD-SSO10-UE_x000D_
_x000D_
MERCURY #10C-232OCT-9A125-ELB-UNI_x000D_
_x000D_
LEGION #J71-232-RFA-LBF-RLA_x000D_
_x000D_
NATIONAL #RFPA-14-232-T8-XX-VOLT-EB_x000D_
_x000D_
CORONET #REPR-14-232T8-UNV_x000D_
_x000D_
RENOVA #ECS-RGT1-W-N-232-UNV-12N-PRS_x000D_
_x000D_
LUMAX #RXX-23214-EO9-FARS</t>
  </si>
  <si>
    <t>CAFETERIAS,_x000D_
_x000D_
CORRIDORS</t>
  </si>
  <si>
    <t>1'X8' RECESSED MOUNTED FIXTURE WITH 4-T8 LAMPS, ACRYLIC LENS. _x000D_
_x000D_
_x000D_
_x000D_
CONFIRM CEILING TYPE.</t>
  </si>
  <si>
    <t>LSI #1TGA232/2-SD-SSO10-UE _x000D_
_x000D_
MERCURY #10C-232OCT/8T-9A125-CR-ELB-UNI _x000D_
_x000D_
LEGION #J71-232-8T-RFA-LBF-RLA_x000D_
_x000D_
NATIONAL #RFPA-14-232-T8-XX-VOLT-EB_x000D_
_x000D_
CORONET #REPR-18-232T8-UNV_x000D_
_x000D_
RENOVA #2/ECS-RGT-1-W-N-232-UNV-14N-PRS_x000D_
_x000D_
LUMAX #RXX-43218-CO9-FARS</t>
  </si>
  <si>
    <t xml:space="preserve">1'X4' SURFACE MOUNTED FIXTURE WITH 2-T8 LAMPS, ACRYLIC LENS. </t>
  </si>
  <si>
    <t xml:space="preserve">LSI #1S-PAX-232-SD-SSO10-UE_x000D_
_x000D_
MERCURY #M30-232OCT-9A125-ELB-UNI _x000D_
_x000D_
LEGION #41-232-RFA-LBF-RLA_x000D_
_x000D_
NATIONAL #BFPA-14-232-T8-SM-VOLT-EB-4'_x000D_
_x000D_
CORONET #BPR-14-232T8-UNV-PA_x000D_
_x000D_
RENOVA #ECS-SMC-1-W-N-232-UNV-12N-PRS_x000D_
_x000D_
LUMAX #SU23214-EO9-FARS_x000D_
_x000D_
</t>
  </si>
  <si>
    <t xml:space="preserve">1'X8' SURFACE MOUNTED FIXTURE WITH 4-T8 LAMPS, ACRYLIC LENS. </t>
  </si>
  <si>
    <t xml:space="preserve">LSI #1S-PAX-232/2-SD-SSO10-UE_x000D_
_x000D_
MERCURY #M30-232OCT-9A125-ELBUNI-X2_x000D_
_x000D_
LEGION #41-232-8T-RFA-LBF-RLA_x000D_
_x000D_
NATIONAL #BFPA-18-432-T8-SM-VOLT-EB_x000D_
_x000D_
CORONET #BPR-18-232T8-UNV_x000D_
_x000D_
RENOVA #ECS-SMC-18-W-N-432-UNV-14N-PRS_x000D_
_x000D_
LUMAX #SU43218-CO9-FARS_x000D_
_x000D_
</t>
  </si>
  <si>
    <t xml:space="preserve">1'X4' PENDENT MOUNTED FIXTURE WITH 2-T8 LAMPS, ACRYLIC LENS. </t>
  </si>
  <si>
    <t xml:space="preserve">LSI #1S-PAX-232-SD-SSO10-UE _x000D_
_x000D_
MERCURY #M30-232OCT-9A125-ELB-UNI_x000D_
_x000D_
LEGION #41-232-RFA-LBF-RLA_x000D_
_x000D_
NATIONAL #BFPA-14-232-T8-PM-VOLT-EB-4'_x000D_
_x000D_
CORONET #BPR-14-232T8-UNV-PS_x000D_
_x000D_
RENOVA #ECS-SMC-1-W-N-232-UNV-12N-PRS_x000D_
_x000D_
LUMAX #SU23214-EO9-FARS_x000D_
_x000D_
</t>
  </si>
  <si>
    <t xml:space="preserve">1'X8' PENDENT MOUNTED FIXTURE WITH 4-T8 LAMPS, ACRYLIC LENS. </t>
  </si>
  <si>
    <t xml:space="preserve">LSI #1S-PAX-232/2-SD-SSO10-UE_x000D_
_x000D_
MERCURY #M30-232OCT-9A125-ELB-UNI-X2_x000D_
_x000D_
LEGION #41-232-8T-RFA-LBF-RLA_x000D_
_x000D_
NATIONAL #BFPA-18-432-T8-PM-VOLT-EB-8'_x000D_
_x000D_
CORONET #BPR-18-232T8-UNV-PS_x000D_
_x000D_
RENOVA #ECS-SMC18-W-N-432-UNV-14N-PRS_x000D_
_x000D_
LUMAX #SU43218-CO9-FARS _x000D_
_x000D_
</t>
  </si>
  <si>
    <t>1'X3' RECESSED MOUNTED FIXTURE WITH 2-T8 LAMPS, 25 WATTS ACRYLIC LENS. _x000D_
_x000D_
_x000D_
_x000D_
CONFIRM CEILING TYPE</t>
  </si>
  <si>
    <t>2'X4' RECESSED MOUNTED FIXTURE WITH 4-T8 LAMPS, ACRYLIC LENS. _x000D_
_x000D_
_x000D_
_x000D_
CONFIRM CEILING TYPE.</t>
  </si>
  <si>
    <t xml:space="preserve">LSI #LA432-SD-SSO10-UE _x000D_
_x000D_
MERCURY #11C-432OCT-ELBS-UNI_x000D_
_x000D_
LEGION #J72-432-RFA-LBF-RLA_x000D_
_x000D_
NATIONAL #RFPA-24-432-T8-XX-VOLT-EB_x000D_
_x000D_
CORONET #REPR-24-432T8-UNV_x000D_
_x000D_
RENOVA #ECS-RGT-4-W-N-432-UNV-14N-RST-PRS_x000D_
_x000D_
LUMAX #RXX43224-CO9-FBRS </t>
  </si>
  <si>
    <t>CLASSROOMS, _x000D_
_x000D_
OFFICES, _x000D_
_x000D_
LIBRARY</t>
  </si>
  <si>
    <t>2'X4' RECESSED MOUNTED FIXTURE WITH 3-T8 LAMPS, ACRYLIC LENS. _x000D_
_x000D_
_x000D_
_x000D_
CONFIRM CEILING TYPE.</t>
  </si>
  <si>
    <t xml:space="preserve">LSI #LA332-SD-SSO10-UE _x000D_
_x000D_
MERCURY #11C-332OCT-ELBS-UNI _x000D_
_x000D_
LEGION #J72-332-RFA-LBF-RLA_x000D_
_x000D_
NATIONAL #RFPA-24-332-T8-XX-VOLT-EB_x000D_
_x000D_
CORONET #REPR-24-332T8-UNV_x000D_
_x000D_
RENOVA #ECS-RGT-4-W-N-332-UNV-13N-RST-PRS_x000D_
_x000D_
LUMAX #RXX-33224-CO9-FBRS-PSP  </t>
  </si>
  <si>
    <t>Block:OIL TANK ROOM FIXTURE</t>
  </si>
  <si>
    <t xml:space="preserve">PENDANT, SURFACE OR WALL MOUNTED VAPORTIGHT FIXTURE WITH THREADED GUARD, CONFIRM MOUNTING TYPE BEFORE ORDERING </t>
  </si>
  <si>
    <t>COOPER LIGHTING #PLVS-W/C-GG-42 _x000D_
_x000D_
LITHONIA LIGHTING #VC42LM6_x000D_
_x000D_
HUBBELL #NV2FG42XHG_x000D_
_x000D_
PHILIPS GUTH # VPW-42T-S_x000D_
_x000D_
BASELITE #W-2-CL-WG-49-42W</t>
  </si>
  <si>
    <t>PENDANT,_x000D_
_x000D_
SURFACE, _x000D_
_x000D_
WALL</t>
  </si>
  <si>
    <t xml:space="preserve">OIL TANK_x000D_
_x000D_
ROOM </t>
  </si>
  <si>
    <t>1'X4' SURFACE MOUNTED DECORATIVE LED FIXTURE WITH SINGLE PIECE LENS</t>
  </si>
  <si>
    <t>KENALL #ME14-S-LED-(XXL40K)-DCC-1-DV_x000D_
_x000D_
PINNACLE #LU14A-35XX-S-UNI-1C-W_x000D_
_x000D_
COLUMBIA #LEPC-14-35-XX-SM-ED-U-NYC_x000D_
_x000D_
MERCURY #LFR-14SM-XX35-UNI-ZKV_x000D_
_x000D_
CREE #CR14-XXL-35K-S/SMK-14-SURFACE</t>
  </si>
  <si>
    <t>XX LUMENS _x000D_
_x000D_
LED ARRAY_x000D_
_x000D_
&gt;80 CRI_x000D_
_x000D_
3500 K_x000D_
_x000D_
(*) OPTICS_x000D_
_x000D_
_x000D_
_x000D_
_x000D_
_x000D_
MINIMUM 5000 LUMENS</t>
  </si>
  <si>
    <t>_x000D_
_x000D_
LED DRIVER INTEGRAL</t>
  </si>
  <si>
    <t xml:space="preserve">AUDITORIUM/_x000D_
_x000D_
CAFETERIA  </t>
  </si>
  <si>
    <t>1'X8' SURFACE MOUNTED DECORATIVE LED FIXTURE WITH SINGLE PIECE LENS</t>
  </si>
  <si>
    <t>KENALL #ME18-S-LED(XXL40K)-DCC-1-DV_x000D_
_x000D_
PINNACLE #2LU14A-35XX-S-UNI-1C-W_x000D_
_x000D_
COLUMBIA #2LEPC-14-35-XX-SM-ED-U-NYC_x000D_
_x000D_
MERCURY #2LFR-14SM-XX35-UNI-ZKV_x000D_
_x000D_
CREE #CR14-2X-XXL-35K-S/2X-SMK-14-SURFACE-8FT</t>
  </si>
  <si>
    <t>2'X4' SURFACE MOUNTED DECORATIVE LED FIXTURE WITH SINGLE PIECE LENS</t>
  </si>
  <si>
    <t>KENALL #ME24-S-LED-(XXL40K)-DCC-1-DV_x000D_
_x000D_
PINNACLE #LU24A-35XX-S-UNI-1C-W_x000D_
_x000D_
COLUMBIA #LEPC-24-35-XX-SM-ED-U-NYC_x000D_
_x000D_
MERCURY #LFR-24SM-XX35-UNI-ZKV_x000D_
_x000D_
CREE #CR24-XXL-35K-S/SMK-14-SURFACE</t>
  </si>
  <si>
    <t>1'X8' PENDANT MOUNTED DECORATIVE LED FIXTURE WITH  AND SINGLE PIECE LENS</t>
  </si>
  <si>
    <t>KENALL #ME18-S-LED-(XXL40K)-DCC-1-DV_x000D_
_x000D_
PINNACLE #2LU14A-35XX-P-UNI-1C-W_x000D_
_x000D_
COLUMBIA #2LEPC-14-35-XX-PM-ED-U-NYC_x000D_
_x000D_
MERCURY #2LFR-14PM-XX35-UNI-ZKV_x000D_
_x000D_
CREE #CR14-2X-XXL-35K-S/2X-SMK-14-PENDANT-8FT</t>
  </si>
  <si>
    <t>1'X8' RECESSED MOUNTED DECORATIVE LED  FIXTURE WITH SINGLE PIECE LENS</t>
  </si>
  <si>
    <t>KENALL #ME18-F-LED(XXL40K)-DCC-1-DV_x000D_
_x000D_
PINNACLE #2LU14A-35XX-UNI-1C-W_x000D_
_x000D_
COLUMBIA #2LEPC-14-35-XX-G-ED-U-NYC_x000D_
_x000D_
MERCURY #2LFR-14G-XX35-UNI-ZKV_x000D_
_x000D_
CREE #CR14-XXL-35K-S-RECESSED-8FT</t>
  </si>
  <si>
    <t>1'X4' RECESSED MOUNTED DECORATIVE LED  FIXTURE WITH SINGLE PIECE LENS</t>
  </si>
  <si>
    <t xml:space="preserve">                                                         _x000D_
_x000D_
KENALL #ME14-F-LED(XXLXXK)-DCC-1-DV_x000D_
_x000D_
PINNACLE #LU14A-35XX-UNI-1C-W_x000D_
_x000D_
COLUMBIA #LEPC-14-35-XX-G-ED-U-NYC_x000D_
_x000D_
MERCURY #LFR-14G-XX35-UNI-ZKV_x000D_
_x000D_
CREE #CR14-XXL-35K-S-RECESSED-4FT</t>
  </si>
  <si>
    <t>Block:CFL</t>
  </si>
  <si>
    <t>8" RECESSED DOWNLIGHT, LED, WITH DECORATIVE WHITE TRIM RING</t>
  </si>
  <si>
    <t xml:space="preserve">IMAGE LIGHTING #MAL6-XX-3-CC-WH _x000D_
_x000D_
PATHWAY #1XRM-6VLB-XX-35K(*)/1X6VLBSCLPF-1HRM6L14X14_x000D_
_x000D_
FC LIGHTING #POD 4.1-3K-FL              </t>
  </si>
  <si>
    <t>XX LUMENS _x000D_
_x000D_
LED ARRAY_x000D_
_x000D_
&gt;80 CRI_x000D_
_x000D_
3500 K_x000D_
_x000D_
(*) OPTICS_x000D_
_x000D_
MINIMUM 5000 LUMENS</t>
  </si>
  <si>
    <t>Block:RECESSED LED</t>
  </si>
  <si>
    <t>6" RECESSED LED DOWNLIGHT WITH DECORATIVE SQUARE TRIM</t>
  </si>
  <si>
    <t>Block:DOUBLE LED</t>
  </si>
  <si>
    <t>6" RECESSED LED DOWNLIGHT WITH DECORATIVE SQUARE TRIM  - DOUBLE PLATE WITH TWO FIXTURES</t>
  </si>
  <si>
    <t>Block:TRIPLE LED</t>
  </si>
  <si>
    <t xml:space="preserve">PENDANT MOUNTED TRIPLE LED WITH 12" REFRACTORS AND CONICAL LENS </t>
  </si>
  <si>
    <t xml:space="preserve">PENDANT_x000D_
_x000D_
</t>
  </si>
  <si>
    <t xml:space="preserve">PENDANT MOUNTED SINGLE LED WITH 12" REFRACTORS AND CONICAL LENS </t>
  </si>
  <si>
    <t xml:space="preserve">17" ROUND LED FIXTURE SURFACE MOUNTED </t>
  </si>
  <si>
    <t>Block:.5 X2 Surface mount</t>
  </si>
  <si>
    <t>1/2'X2' SURFACE MOUNTED FIXTURE WITH 2-T8 LAMPS, PRISMATIC POLYCARBONATE HIGH IMPACT LENS</t>
  </si>
  <si>
    <t>KENALL #MLHA5-24-R-MW-217-IS-1-DV                                                MERCURY #MP65VP-217OCT-ELB-120                                                     LEGION #19-217-UBP-LBF-RLA_x000D_
_x000D_
NATIONAL #CORPU-VP-217-T8-SM-VOLT-EB-2'_x000D_
_x000D_
WILLIAMS #SLF-2-2-17-HIA/TP-EB1-UNV_x000D_
_x000D_
LSI #W44-2-2-17-SSOR-LX-UE_x000D_
_x000D_
CORONET #VP-2-217T8-BP-UNV_x000D_
_x000D_
LUMAX #VL21702-EO9-P-XX</t>
  </si>
  <si>
    <t>STAIRWAYS</t>
  </si>
  <si>
    <t>Block:.5x4 Surface mount</t>
  </si>
  <si>
    <t>1/2'X4' SURFACE MOUNTED FIXTURE WITH 2-T8 LAMPS, PRISMATIC POLYCARBONATE HIGH IMPACT LENS</t>
  </si>
  <si>
    <t>KENALL #MLHA5-48-R-MW-232-IS-1-DV                                                    MERCURY #MP65VP-232OCT-ELB-120                                                      LEGION #19-232-UBP-LBF-RLA_x000D_
_x000D_
NATIONAL #CORPU-VP-232-T8-SM-VOLT-EB-4'_x000D_
_x000D_
WILLIAMS #SLF-4-2-32-HIA/TP-EB1-UNV_x000D_
_x000D_
LSI #W44-4-2-32-SSOR-LX-UE_x000D_
_x000D_
CORONET #VP-4-232T8-BP-UNV_x000D_
_x000D_
LUMAX #VL23248-EO9-P-XX</t>
  </si>
  <si>
    <t>1/2'X4' SURFACE MOUNTED FIXTURE WITH 1-T8 LAMPS, PRISMATIC POLYCARBONATE HIGH IMPACT LENS</t>
  </si>
  <si>
    <t>KENALL #MLHA5-48-R-MW-132-IS-1-DV                                                      MERCURY #MP65VP-132OCT-ELB-120                                                            LEGION #19-132-UBP-LBF-RLA_x000D_
_x000D_
NATIONAL #CORPU-VP-132-T8-SM-VOLT-EB-4'_x000D_
_x000D_
WILLIAMS #SLF-4-1-32-HIA/TP-EB1-UNV_x000D_
_x000D_
LSI #W44-4-1-32-SSOR-LX-UE_x000D_
_x000D_
CORONET #VP-4-132T8-BP-UNV_x000D_
_x000D_
LUMAX #VL13248-EO9-P-XX</t>
  </si>
  <si>
    <t>1/2'X2' SURFACE MOUNTED FIXTURE WITH 1-T8 LAMPS, PRISMATIC POLYCARBONATE HIGH IMPACT LENS</t>
  </si>
  <si>
    <t>KENALL #MLHA5-48-R-MW-117-IS-1-DV                                                     MERCURY #MP65VP-117OCT-ELB-120                                                      LEGION #19-117-UBP-LBF-RLA_x000D_
_x000D_
NATIONAL #CORPU-VP-117-T8-SM-VOLT-EB-2'_x000D_
_x000D_
WILLIAMS #SLF-2-1-17-HIA/TP-EB1-UNV_x000D_
_x000D_
LSI #W44-2-1-17-SSOR-LX-UE_x000D_
_x000D_
CORONET #VP-2-117T8-BP-UNV_x000D_
_x000D_
LUMAX #VL11702-EO9-P-XX</t>
  </si>
  <si>
    <t>1/2'X4' PENDANT MOUNTED FIXTURE WITH 1-T8 LAMPS, PRISMATIC POLYCARBONATE HIGH IMPACT LENS</t>
  </si>
  <si>
    <t>KENALL #MLHA5-48-R-MW-132-IS-1-DV                                                  MERCURY #MP65VP-132OCT-ELB-120                                                            LEGION #19-232-UBP-LBF-RLA_x000D_
_x000D_
NATIONAL #CORPU-VP-132-T8-pM-VOLT-EB-4'_x000D_
_x000D_
WILLIAMS #SLF-4-1-32-HIA/TP-EB1-UNV-PENDANT_x000D_
_x000D_
LSI #W44-4-1-32-SSOR-LX-UE-PENDANT_x000D_
_x000D_
CORONET #VP-4-132T8-BP-UNV-PS_x000D_
_x000D_
LUMAX #VL13248-EO9-P-XX</t>
  </si>
  <si>
    <t>1/2'X2' SURFACE MOUNTED FIXTURE WITH 2-T8 LAMPS AND SIDE BUILT IN GFI SWITCH AND OUTLET</t>
  </si>
  <si>
    <t>KENALL #R524-217T8-IS-1-120-RS-GFI                                                MERCURY #MP15-217OCT-A-ELB-RKS-GFI-ELB120                                                       LEGION LIGHTING #19-217-UBP-LBF-RLA_x000D_
_x000D_
NATIONAL #CORPU-VP-217-T8-SM-VOLT-EB-RKS-GFI-4'_x000D_
_x000D_
WILLIAMS SLF-2-2-17-HIA/TP-EB1-UNV-GFI_x000D_
_x000D_
LSI W44-2-2-17-SSOHLR-UE-GFI</t>
  </si>
  <si>
    <t>13" ROUND COMPACT FLUORESCENT FIXTURE SURFACE MOUNTED (WALL OR CEILING) VANDAL RESISTANT</t>
  </si>
  <si>
    <t>KENALL #MR13FL-MW-42P-1-DV                                                                 LSI # EURM-OB-42-CFL-W-UE-WHT_x000D_
_x000D_
PMC #RD-MD-1/42TT-WHITELENS-BZHOUSING-DT</t>
  </si>
  <si>
    <t>F42PLT- COMPACT FLUORESCENT 4K COLOR TEMP</t>
  </si>
  <si>
    <t>RAPID START</t>
  </si>
  <si>
    <t>MECHANICAL/_x000D_
_x000D_
ELECTRICAL/_x000D_
_x000D_
UTILITY AREA/_x000D_
_x000D_
CROWL SPACE/_x000D_
_x000D_
STORAGE/ _x000D_
_x000D_
TOILETS</t>
  </si>
  <si>
    <t>12" ROUND COMPACT FLUORESCENT FIXTURE PENDANT MOUNTED  DROP CORD OR STEM MOUNT _x000D_
_x000D_
_x000D_
_x000D_
(CONFIRM MOUNTING TYPE PRIOR TO ORDERING)</t>
  </si>
  <si>
    <t>DURAGUARD #D-42W-CFL-VP43-VS30S_x000D_
_x000D_
HUBBELL #NV2FG42XSG-NVPSD12_x000D_
_x000D_
EXCELINE #RDB42HFLCGC8</t>
  </si>
  <si>
    <t>Block:14 inch Square fixture</t>
  </si>
  <si>
    <t>14" SQUARE SURFACE MOUNTED COMPACT FLUORESCENT FIXTURE  (WALL OR CEILING) VANDAL RESISTANT</t>
  </si>
  <si>
    <t>PINNACLE #CJ11A-1CF32RS-S-UNV-1C-W_x000D_
_x000D_
KENALL #S1414D-C-MW-32P-2_x000D_
_x000D_
FC LIGHTING # FCW3360-120V-PL-2/32Q-BK</t>
  </si>
  <si>
    <t>F32PLT COMPACT FLUORESCENT _x000D_
_x000D_
4K COLOR TEMP</t>
  </si>
  <si>
    <t>OFFICES/_x000D_
_x000D_
LOBBY/_x000D_
_x000D_
CORRIDOR/ AUDITORIUM/</t>
  </si>
  <si>
    <t>1'X1' SQUARE RECESSED MOUNTED COMPACT FLUORESCENT FIXTURE _x000D_
_x000D_
_x000D_
_x000D_
CONFIRM CEILING TYPE PRIOR TO ORDERING</t>
  </si>
  <si>
    <t>KENALL #ME11MRI-24L40-24VDC-CAP   _x000D_
_x000D_
LEGION #5711-12D38_x000D_
_x000D_
PINNACLE #CJ11A-1CF32RS-UNV-IC-W_x000D_
_x000D_
LUMAX #3PF13211-TE9-LO4 _x000D_
_x000D_
WILLIAMS #HET-1-142-A-EB1-UNV</t>
  </si>
  <si>
    <t>F42_x000D_
_x000D_
COMPACT FLUORESCENT _x000D_
_x000D_
4K COLOR TEMP _x000D_
_x000D_
OR  24W LED</t>
  </si>
  <si>
    <t>12" ROUND COMPACT FLUORESCENT FIXTURE PENDANT MOUNTED VANDAL RESISTANT DROP CORD OR STEM MOUNT</t>
  </si>
  <si>
    <t>KENALL #EPLB-12-E/O-PM-GW-1-32P_x000D_
_x000D_
PATHWAY #P71-142-E4-P-XX-A _x000D_
_x000D_
FC LIGHTING #FCP660-120V-PL-32T-SA-RA-DBC_x000D_
_x000D_
LUMINIS # PR1240-F132-120V-WHT</t>
  </si>
  <si>
    <t>F42_x000D_
_x000D_
COMPACT FLUORESCENT _x000D_
_x000D_
4K COLOR TEMP OR _x000D_
_x000D_
24W LED</t>
  </si>
  <si>
    <t>METALUMEN #FSE-B-4-C-W-T8-DV                                                            MERCURY #ST232OCT-ELB-UNI-TG                                                          LEGION #2615-232-LBF-RLA _x000D_
_x000D_
NATIONAL #CV83-232-T8-VOLT-EB-DUST COVER_x000D_
_x000D_
DAY-O-LITE ITG-38-I-232T8-EX-4-W_x000D_
_x000D_
CORONET #S-232T8UNV-ASYM-DCBYOTHERS</t>
  </si>
  <si>
    <t>_x000D_
_x000D_
INSTANT START</t>
  </si>
  <si>
    <t>COVE</t>
  </si>
  <si>
    <t xml:space="preserve">LOBBIES, _x000D_
_x000D_
AUDITORIUM </t>
  </si>
  <si>
    <t>1'X4' SURFACE MOUNTED FIXTURE WITH 2-T8 LAMPS,  ACRYLIC LENS, GASKETED, SUITABLE FOR WET LOCATIONS, VERMIN-PROOF, NSF2 SPLASH ZONE LISTED, ONE-PIECE INSET DOOR</t>
  </si>
  <si>
    <t>KENALL #CSESI-14-232-IS-1-DV-2F-2H-1_x000D_
_x000D_
CETROLUX #CRS-1X4-3555-A/A-232T8-N-120_x000D_
_x000D_
LC DOANE #RXS1-2/32IS-VAR-CW12-NS-RLA_x000D_
_x000D_
LUMINARIE #VPF-12-4-2F32T8-120-OP-WHT-WET-NSF</t>
  </si>
  <si>
    <t>KITCHEN</t>
  </si>
  <si>
    <t>1'X4' RECESSED MOUNTED FIXTURE WITH 2-T8 LAMPS,  ACRYLIC LENS, GASKETED, SUITABLE FOR WET LOCATIONS, VERMIN-PROOF, NSF2 SPLASH ZONE LISTED, ONE-PIECE INSET DOOR _x000D_
_x000D_
_x000D_
_x000D_
CONFIRM CEILING TYPE PRIOR TO ORDERING</t>
  </si>
  <si>
    <t>KENALL #CSEFI-14T8-232-IS-1-DV-2F-2H-1_x000D_
_x000D_
MERCURY #SAF-14-232OCT-P5-ELB-UNI_x000D_
_x000D_
LC DOANE #RXB1-2/32IS-VAR-CW12-NS-RLA_x000D_
_x000D_
PHILIPS GUTH # K2A14-2F32-AP3_x000D_
_x000D_
NEWSTAR #SCG14-HC-OC-2-32-1-B-UN-NSF</t>
  </si>
  <si>
    <t>1'X4' PENDANT MOUNTED FIXTURE WITH 2-T8 LAMPS,  ACRYLIC LENS, GASKETED, SUITABLE FOR WET LOCATIONS, VERMIN-PROOF, NSF2 SPLASH ZONE LISTED, ONE-PIECE INSET DOOR</t>
  </si>
  <si>
    <t>KENALL #CSESI-14-232-IS-1-DV-2F-2H-1_x000D_
_x000D_
CETROLUX #CRP-1X4-3555-A/A-232T8-N-120_x000D_
_x000D_
LC DOANE #RXS1-2/32IS-VAR-CW12-NS-RLA_x000D_
_x000D_
LUMINAIRE #VPF12-4-2F32T8-120CP-WHT-NSF</t>
  </si>
  <si>
    <t>1'X8' SURFACE MOUNTED FIXTURE WITH 2-T8 LAMPS,  ACRYLIC LENS, GASKETED, SUITABLE FOR WET LOCATIONS, VERMIN-PROOF, NSF2 SPLASH ZONE LISTED, ONE-PIECE INSET DOOR</t>
  </si>
  <si>
    <t>KENALL #CSESI-18-232-IS-1-DV-2F-2H-1_x000D_
_x000D_
CETROLUX #CRS-1X8-3555-A/A-232T8-N-120_x000D_
_x000D_
LC DOANE #RXS1-2/32IS-VAR-CW12-NS-8'-RLA_x000D_
_x000D_
LUMINARIE #VPF-12-4-2F32T8-120-OP-WHT-WET-NSF-PENDANT-JB-8FT</t>
  </si>
  <si>
    <t>1'X8' RECESSED MOUNTED FIXTURE WITH 2-T8 LAMPS,  ACRYLIC LENS, GASKETED, SUITABLE FOR WET LOCATIONS, VERMIN-PROOF, NSF2 SPLASH ZONE LISTED, ONE-PIECE INSET DOOR _x000D_
_x000D_
_x000D_
_x000D_
CONFIRM CEILING TYPE PRIOR TO ORDERING</t>
  </si>
  <si>
    <t>KENALL #CSEFI-18T8-232-IS-1-DV-2F-2H-1_x000D_
_x000D_
MERCURY #SAF-14-232OCT-P5-ELB-UNI-X2_x000D_
_x000D_
LC DOANE #RXB1-2/32IS-VAR-CW12-NS-RLA_x000D_
_x000D_
PHILIPS GUTH # K2A14-2F32-AP3-2-TANDEM_x000D_
_x000D_
NEWSTAR #SCG14-HC-OC-2-32-1-B-UN-TANDEM 8FT</t>
  </si>
  <si>
    <t>1'X8' PENDANT MOUNTED FIXTURE WITH 2-T8 LAMPS,  ACRYLIC LENS, GASKETED, SUITABLE FOR WET LOCATIONS, VERMIN-PROOF, NSF2 SPLASH ZONE LISTED, ONE-PIECE INSET DOOR</t>
  </si>
  <si>
    <t xml:space="preserve">KENALL #CSESI-18-232-IS-1-DV-2F-2H-1_x000D_
_x000D_
CETROLUX #CRP-1X8-3555-A/A-232T8-N-120_x000D_
_x000D_
LC DOANE #RXS1-2/32IS-VAR-CW12-NS-8'-RLA_x000D_
_x000D_
LUMINARIE #VPF-12-4-2F32T8-120-OP-WHT-WET-NSF-PENDANT-JB-8FT </t>
  </si>
  <si>
    <t>Block:1X2 Surface mount</t>
  </si>
  <si>
    <t>1'X2' SURFACE MOUNTED FIXTURE WITH 2-T8 LAMPS,  ACRYLIC LENS, GASKETED, SUITABLE FOR WET LOCATIONS, VERMIN-PROOF, NSF2 SPLASH ZONE LISTED, IP65 RATED, 18 GUAGE CONSTRUCTION</t>
  </si>
  <si>
    <t xml:space="preserve">KENALL #CSESI-12-217-IS-1-DV-2F-2H-1_x000D_
_x000D_
CETROLUX #CRS-1X4-3555-A/A-217T8-N-120_x000D_
_x000D_
LC DOANE #RXS1-2/17IS-VAR-CW12-NS-RLA_x000D_
_x000D_
LUMINARIE #VPF-12-2-2F17T8-120-OP-WHT-WET-NSF-PENDANT </t>
  </si>
  <si>
    <t>Block:LED recessed</t>
  </si>
  <si>
    <t>SURFACE MOUNT LED HIGHBAY FIXTURE WITH TEXTURED ACRYLIC LENS</t>
  </si>
  <si>
    <t>KENALL #TD17/HBMA26-DTS-5N-TP-MW-(108L40)-DV_x000D_
_x000D_
HUBBELL #HBL-60L-U-X2-35K-N-WH-WG_x000D_
_x000D_
LUSIO #LW-LUSIO-ES-BAY-4MS-NW-FR-SUR-120-WG_x000D_
_x000D_
YS LIGHTING #FYGC31-II-120-84-100-4K-SURFACE</t>
  </si>
  <si>
    <t>8000 LUMENS _x000D_
_x000D_
LED ARRAY_x000D_
_x000D_
&gt;80 CRI_x000D_
_x000D_
3500 K_x000D_
_x000D_
(*) OPTICS_x000D_
_x000D_
_x000D_
_x000D_
MINIMUM 7000 LUMENS</t>
  </si>
  <si>
    <t>LED DRIVER INTEGRAL</t>
  </si>
  <si>
    <t>GYMNASIUM</t>
  </si>
  <si>
    <t>LED HIGHBAY FIXTURE WITH TEXTURED ACRYLIC LENS AND STEM PENDANT</t>
  </si>
  <si>
    <t>KENALL #TD17/HBMA26/EPLB-PM-5N-TP-SL-LED(108L40)-DV_x000D_
_x000D_
HUBBELL #HBL-60L-U-S2-35K-N-WH-WG_x000D_
_x000D_
LUSIO #LW-LUSIO-ES-BAY-4MS-NW-FR-STEM-120-WG_x000D_
_x000D_
YS LIGHTING #FYGC31-II-120-84-100-4K-STEM MTD_x000D_
_x000D_
XTRALIGHT # LHPLED-206-100-4A-UNI-X-W</t>
  </si>
  <si>
    <t xml:space="preserve">RECESSED MOUNT HIGHBAY  LED WITH TEXTURED ACRYLIC LENS AND DECORATIVE CEILING TRIM RING  </t>
  </si>
  <si>
    <t>KENALL #EPLB-16-RECESSED-O-LED(108L40)-DV-WG_x000D_
_x000D_
EVOLUCIA #EVO-DL-2500-4K-52-UNV-R-S-P_x000D_
_x000D_
YS #FYGC31-II-120-84-100-4K-RECESSING KIT</t>
  </si>
  <si>
    <t>FIXT._x000D_
_x000D_
TYPE</t>
  </si>
  <si>
    <t>MANUFACTURER'S DESCRIPTION</t>
  </si>
  <si>
    <t>MANUFACTURER'S CATALOG#</t>
  </si>
  <si>
    <t>LAMPS</t>
  </si>
  <si>
    <t>VOLTS</t>
  </si>
  <si>
    <t>BALLAST FACTOR</t>
  </si>
  <si>
    <t>MOUNTING</t>
  </si>
  <si>
    <t>TYPICAL LOCATION</t>
  </si>
  <si>
    <t>Q</t>
  </si>
  <si>
    <t>Q1</t>
  </si>
  <si>
    <t>Q2</t>
  </si>
  <si>
    <t>A4</t>
  </si>
  <si>
    <t>A5</t>
  </si>
  <si>
    <t>A6</t>
  </si>
  <si>
    <t>B1</t>
  </si>
  <si>
    <t>B2</t>
  </si>
  <si>
    <t>B3</t>
  </si>
  <si>
    <t>B4</t>
  </si>
  <si>
    <t>C1</t>
  </si>
  <si>
    <t>CF</t>
  </si>
  <si>
    <t>D1</t>
  </si>
  <si>
    <t>E1</t>
  </si>
  <si>
    <t>E2</t>
  </si>
  <si>
    <t>E3</t>
  </si>
  <si>
    <t>F1</t>
  </si>
  <si>
    <t>G1</t>
  </si>
  <si>
    <t>H</t>
  </si>
  <si>
    <t>H1</t>
  </si>
  <si>
    <t>I</t>
  </si>
  <si>
    <t>J</t>
  </si>
  <si>
    <t>K</t>
  </si>
  <si>
    <t>K1</t>
  </si>
  <si>
    <t>K2</t>
  </si>
  <si>
    <t>L</t>
  </si>
  <si>
    <t>L1</t>
  </si>
  <si>
    <t>M1</t>
  </si>
  <si>
    <t>M2</t>
  </si>
  <si>
    <t>M3</t>
  </si>
  <si>
    <t>M4</t>
  </si>
  <si>
    <t>M5</t>
  </si>
  <si>
    <t>M6</t>
  </si>
  <si>
    <t>M7</t>
  </si>
  <si>
    <t>N</t>
  </si>
  <si>
    <t>N1</t>
  </si>
  <si>
    <t>O</t>
  </si>
  <si>
    <t>Q3</t>
  </si>
  <si>
    <t>Q4</t>
  </si>
  <si>
    <t>Q5</t>
  </si>
  <si>
    <t>T</t>
  </si>
  <si>
    <t>T1</t>
  </si>
  <si>
    <t>T2</t>
  </si>
  <si>
    <t>T3</t>
  </si>
  <si>
    <t>T4</t>
  </si>
  <si>
    <t>T5</t>
  </si>
  <si>
    <t>S1</t>
  </si>
  <si>
    <t>S2</t>
  </si>
  <si>
    <t>S3</t>
  </si>
  <si>
    <t>S4</t>
  </si>
  <si>
    <t>S5</t>
  </si>
  <si>
    <t>S11</t>
  </si>
  <si>
    <t>U</t>
  </si>
  <si>
    <t>U1</t>
  </si>
  <si>
    <t>U2</t>
  </si>
  <si>
    <t>U3</t>
  </si>
  <si>
    <t>U4</t>
  </si>
  <si>
    <t>V</t>
  </si>
  <si>
    <t>V1</t>
  </si>
  <si>
    <t>W1</t>
  </si>
  <si>
    <t>W2</t>
  </si>
  <si>
    <t>W3</t>
  </si>
  <si>
    <t>W4</t>
  </si>
  <si>
    <t>W5</t>
  </si>
  <si>
    <t>W6</t>
  </si>
  <si>
    <t>W7</t>
  </si>
  <si>
    <t>Y</t>
  </si>
  <si>
    <t>Y1</t>
  </si>
  <si>
    <t>Y2</t>
  </si>
  <si>
    <t>?</t>
  </si>
  <si>
    <t>1'X8' PENDANT MOUNTED FIXTURE</t>
  </si>
  <si>
    <t>1'X4' PENDANT MOUNTED FIXTURE</t>
  </si>
  <si>
    <t>1'X3' PENDANT MOUNTED FIXTURE</t>
  </si>
  <si>
    <t>1'X8' SURFACE MOUNTED FIXTURE</t>
  </si>
  <si>
    <t>1'X4' SURFACE MOUNTED FIXTURE</t>
  </si>
  <si>
    <t>1'X3' SURFACE MOUNTED FIXTURE</t>
  </si>
  <si>
    <t>1'X4' SURFACE MOUNTED WRAPAROUND FIXTURE</t>
  </si>
  <si>
    <t>1'X4' PENDANT MOUNTED WRAPAROUND FIXTURE</t>
  </si>
  <si>
    <t>2'X4' SURFACE MOUNTED FIXTURE</t>
  </si>
  <si>
    <t>2'X2' SURFACE MOUNTED FIXTURE</t>
  </si>
  <si>
    <t>4'X4' SURFACE MOUNTED FIXTURE</t>
  </si>
  <si>
    <t>4'X4' RECESSED MOUNTED FIXTURE</t>
  </si>
  <si>
    <t>2'X2' RECESSED MOUNTED FIXTURE</t>
  </si>
  <si>
    <t>2'X2' PENDANT MOUNTED FIXTURE</t>
  </si>
  <si>
    <t>1'X4' RECESSED MOUNTED FIXTURE</t>
  </si>
  <si>
    <t>1'X8' RECESSED MOUNTED FIXTURE</t>
  </si>
  <si>
    <t>1'X4' PENDENT MOUNTED FIXTURE</t>
  </si>
  <si>
    <t>1'X8' PENDENT MOUNTED FIXTURE</t>
  </si>
  <si>
    <t>1'X3' RECESSED MOUNTED FIXTURE</t>
  </si>
  <si>
    <t>2'X4' RECESSED MOUNTED FIXTURE</t>
  </si>
  <si>
    <t>1'X4' SURFACE MOUNTED DECORATIVE LED FIXTURE</t>
  </si>
  <si>
    <t>2'X4' SURFACE MOUNTED DECORATIVE LED FIXTURE</t>
  </si>
  <si>
    <t>1'X8' PENDANT MOUNTED DECORATIVE LED FIXTURE</t>
  </si>
  <si>
    <t>1'X8' RECESSED MOUNTED DECORATIVE LED  FIXTURE</t>
  </si>
  <si>
    <t>1'X4' RECESSED MOUNTED DECORATIVE LED  FIXTURE</t>
  </si>
  <si>
    <t>17" ROUND LED FIXTURE</t>
  </si>
  <si>
    <t>1/2'X2' SURFACE MOUNTED FIXTURE</t>
  </si>
  <si>
    <t>1/2'X4' SURFACE MOUNTED FIXTURE</t>
  </si>
  <si>
    <t>1/2'X4' PENDANT MOUNTED FIXTURE</t>
  </si>
  <si>
    <t>13" ROUND COMPACT FLUORESCENT FIXTURE</t>
  </si>
  <si>
    <t>12" ROUND COMPACT FLUORESCENT FIXTURE</t>
  </si>
  <si>
    <t>14" SQUARE SURFACE MOUNTED COMPACT FLUORESCENT FIXTURE</t>
  </si>
  <si>
    <t>1'X1' SQUARE RECESSED MOUNTED COMPACT FLUORESCENT FIXTURE</t>
  </si>
  <si>
    <t>1'X2' SURFACE MOUNTED FIXTURE</t>
  </si>
  <si>
    <t>Ballast Factor</t>
  </si>
  <si>
    <t>Watts</t>
  </si>
  <si>
    <t>Lamp 
Watts</t>
  </si>
  <si>
    <t xml:space="preserve">LSI  #88-8-232-SSOHLR1.15-UE-DR-SCA                                       MERCURY #M110-132OCT/8T-A125-25%DR-WORT-ELBSH-UNI-P1                                                                                       LEGION #4312-132-8T-ACP-PT-SACH-RLA                                      NATIONAL #PSPKLA-132-8'-UNV-RSB-1.15BF                                                                                        CORONET #BCF-8-132T8-UNV-1.15-25%DR-PS                                                                                        RENOVA #MPW8-M-N-232-UNV-12H-RST-QP1-NYC-TL-AP_x000D_
_x000D_
LUMAX #WB23296-EO9IA-EAR-PSPH-MNL2-2G-SCA1  </t>
  </si>
  <si>
    <t>1.15 MIN._x000D_
_x000D_
PROGRAM RAPID START</t>
  </si>
  <si>
    <t>.88_x000D_
_x000D_
PROGRAM RAPID START</t>
  </si>
  <si>
    <t xml:space="preserve">STAIRWAYS/ CORRIDORS, </t>
  </si>
  <si>
    <t xml:space="preserve">1'X4' PENDANT MOUNTED FIXTURE SUITABLE FOR INSTALLATION IN CONTINUOUS ROWS._x000D_
_x000D_
LENS TO BE 25% DR ACRYLIC. PROVIDE FACTORY INSTALLED "QUICK CONNECTS" </t>
  </si>
  <si>
    <t xml:space="preserve">.88_x000D_
_x000D_
PROGRAM RAPID STAR_x000D_
_x000D_
</t>
  </si>
  <si>
    <t xml:space="preserve">1'X8' PENDANT MOUNTED FIXTURE SUITABLE FOR INSTALLATION IN CONTINUOUS ROWS._x000D_
_x000D_
LENS TO BE 25% DR ACRYLIC. PROVIDE FACTORY INSTALLED "QUICK CONNECTS" </t>
  </si>
  <si>
    <t>LSI #2S-PAX-417-SD-SSO10-UE _x000D_
_x000D_
MERCURY #M34-417OCT-9A125-ELBS-UNI_x000D_
_x000D_
LEGION #42-417-RFA-LBF-RLA_x000D_
_x000D_
NATIONAL #BFPA-22-417-T8-PM-VOLT-EB_x000D_
_x000D_
CORONET #BPR-22-417T8-UNV-PA-PS_x000D_
_x000D_
RENOVA #ECS-SMC2-W-N-417-UNV-14N-RST-PRS_x000D_
_x000D_
LUMAX #SU41722-CO9-FARS-2S</t>
  </si>
  <si>
    <t>LSI #1TXA225-SD-SSO10-UE_x000D_
_x000D_
MERCURY #10C-225OCT-9A125-ELB-UNI-MOD._x000D_
_x000D_
LEGION #J71-225-RFA-LBF-RLA_x000D_
_x000D_
NATIONAL #RFPA-13-225-T8-XX-VOLT-EB_x000D_
_x000D_
CORONET #REPR-13-225T8-UNV_x000D_
_x000D_
RENOVA #ECS-RGT3-WN-225-UNV-12N-PRS_x000D_
_x000D_
LUMAX #RXX-22513-EO9-FARS</t>
  </si>
  <si>
    <t>F42- COMPACT FLUORESCENT 4K COLOR TEMP</t>
  </si>
  <si>
    <t>INSTANT START</t>
  </si>
  <si>
    <t>XX LUMENS _x000D_
_x000D_
LED ARRAY_x000D_
_x000D_
&gt;80 CRI_x000D_
_x000D_
3500 K_x000D_
_x000D_
(*) OPTICS_x000D_
_x000D_
_x000D_
_x000D_
MINIMUM 5000 LUMENS</t>
  </si>
  <si>
    <t xml:space="preserve">IMAGE LIGHTING #MAL8-XX-3-CC-WH                        PATHWAY LTG #8VLDP-XX-35K/8VLDP-SCL                           PRESCOLITE #MD8LED-XL-XX-35K/8MD-XL-XFL55-WT_x000D_
_x000D_
PMC #8LE-MX-XX-R-35N-1-L-H_x000D_
_x000D_
VANTAGE # A8VPLED-1-50-35K-L8060-SGC-R _x000D_
_x000D_
           </t>
  </si>
  <si>
    <t xml:space="preserve">PATHWAY #2XRM-6VLB-XX-35K(*)/2X6VLBSCLPF-2HRM6L14X28_x000D_
_x000D_
FC LIGHTING #POD 4.2-3K-FL_x000D_
_x000D_
VANTAGE #SQ66LEDOP-1-50-35K-LSQ6600-SCL/DOUBLE APERTURE_x000D_
_x000D_
            </t>
  </si>
  <si>
    <t>PATHWAY#3P54GAAA-P50/-XX-35/D6-PSTEM-A-1-PA12M_x000D_
_x000D_
VANTAGE #VC1018LED-60-35K-WHT-SCL-TRIPLE CLUSTER</t>
  </si>
  <si>
    <t>KENALL #EPLB-12-E/O-PM-GW-70L-35K_x000D_
_x000D_
PATHWAY P50/-7-35/D6-PSTEM-A-1-PA12M_x000D_
_x000D_
VANTAGE #VC1018LED-60-35K-WHT-SCL</t>
  </si>
  <si>
    <t>KENALL #MR17FL-MW-50L40K-DV   _x000D_
_x000D_
LUMINAIRE #AVR17HO-49WHP-3500K-120-OP-WHT _x000D_
_x000D_
QUALITY #QLP-XXG2-48G2-S-UNV-EZ-WG-TSA_x000D_
_x000D_
APOGEE #S43SCH-2-1-2-1-X-1-4-A</t>
  </si>
  <si>
    <t>COVE LIGHT WITH 1-T8 LAMPS-_x000D_
_x000D_
PROVIDE CLEAR DUST COVER</t>
  </si>
  <si>
    <t>DISPLAY LIGHT 1'X4' WITH 1-T8 LAMPS</t>
  </si>
  <si>
    <t>KENALL #FNL6-48-MW-CP-132-35K-IS-1-120                                                            LEGION #584-132-MW-EBO_x000D_
_x000D_
LITHONIA #TLWAD-132-WPB-R4-120-GEB10-LP835-C041</t>
  </si>
  <si>
    <t>WALL MOUNT</t>
  </si>
  <si>
    <t>WALL-MOUNT</t>
  </si>
  <si>
    <t>watts</t>
  </si>
  <si>
    <t xml:space="preserve">COVE LIGHT WITH 1-T8 LAMPS-_x000D_
_x000D_
</t>
  </si>
  <si>
    <t>DISPLAY LIGHT 1'X4' WITH 1-T8 L</t>
  </si>
  <si>
    <t>---</t>
  </si>
  <si>
    <t>-</t>
  </si>
  <si>
    <t>Cust-16</t>
  </si>
  <si>
    <t>Cust-17</t>
  </si>
  <si>
    <t>Cust-18</t>
  </si>
  <si>
    <t>Cust-20</t>
  </si>
  <si>
    <t>Cust-21</t>
  </si>
  <si>
    <t>Cust-22</t>
  </si>
  <si>
    <t>Cust-23</t>
  </si>
  <si>
    <t>Cust-24</t>
  </si>
  <si>
    <t>Cust-25</t>
  </si>
  <si>
    <t xml:space="preserve">Project Occupancy: </t>
  </si>
  <si>
    <t>XXX</t>
  </si>
  <si>
    <t>Ballast 
Factor</t>
  </si>
  <si>
    <t>Cust-19</t>
  </si>
  <si>
    <t>V2</t>
  </si>
  <si>
    <t>2'X2' SURFACE MOUNTED DECORATIVE LED FIXTURE</t>
  </si>
  <si>
    <t>DISPLAY LIGHT 1'X3' WITH 1-T8 L</t>
  </si>
  <si>
    <t>Custom</t>
  </si>
  <si>
    <t>Total watts</t>
  </si>
  <si>
    <t>(C X D)     Total Watt.</t>
  </si>
  <si>
    <t>1.2 Watts/ft²</t>
  </si>
  <si>
    <t xml:space="preserve">6" RECESSED LED DOWNLIGHT </t>
  </si>
  <si>
    <t>6" RECESSED LED DOWNLIGHT - DOUBLE PLATE WITH TWO FIXTURES</t>
  </si>
  <si>
    <t xml:space="preserve">RECESSED MOUNT HIGHBAY  LED WITH TEXTURED ACRYLIC LENS </t>
  </si>
  <si>
    <t>VAPORTIGHT FIXTURE WITH THREADED GUARD-F42- COMPACT FLUORESCENT</t>
  </si>
  <si>
    <t>A7</t>
  </si>
  <si>
    <t>A8</t>
  </si>
  <si>
    <t>X1</t>
  </si>
  <si>
    <t>X2</t>
  </si>
  <si>
    <t>Exit Signs</t>
  </si>
  <si>
    <t>Section 2: Interior Lighting and Power Calculation</t>
  </si>
  <si>
    <t>Section 3: Exit Signage Power Calculation</t>
  </si>
  <si>
    <t>Number of Faces</t>
  </si>
  <si>
    <t>X3</t>
  </si>
  <si>
    <t>X4</t>
  </si>
  <si>
    <t>Exit Sign FIXT._x000D_TYPE</t>
  </si>
  <si>
    <t>X5</t>
  </si>
  <si>
    <t>Cust- X1</t>
  </si>
  <si>
    <t>Cust- X2</t>
  </si>
  <si>
    <t>Cust- X3</t>
  </si>
  <si>
    <t>Cust- X4</t>
  </si>
  <si>
    <t>Faces per Fixture</t>
  </si>
  <si>
    <t>5 Watts/Side</t>
  </si>
  <si>
    <t>(C X D)     Total Watts.</t>
  </si>
  <si>
    <t>Watts per side of Exit sign Fixture =D/E</t>
  </si>
  <si>
    <t>Exit Sign Fixture ID: Description</t>
  </si>
  <si>
    <t>Compliance  Statement: The proposed lighting design represented in this document is consistent with the building plans, specifications and other calculations submitted with this permit application. The proposed lighting system has been designed to meet the 2014 New York City Energy Conservation Code requirement and comply with mandatory requirements in the Requirements Checklist.</t>
  </si>
  <si>
    <t>Interior Lighting and Exit Signs Power Calculation</t>
  </si>
  <si>
    <t>EDGE MOUNT-SINGLE FACE- LED EXIT SIGNAGE</t>
  </si>
  <si>
    <t>PENDANT MOUNT-SINGLE FACE-LED EXIT SIGNAGE</t>
  </si>
  <si>
    <t>WALL SURFACE MOUNT-SINGLE FACE-LED EXIT SIGNAGE</t>
  </si>
  <si>
    <t>PENDANT MOUNT-DOUBLE FACE-LED EXIT SIGNAGE</t>
  </si>
  <si>
    <t>EDGE MOUNT-DOUBLE FACE- LED EXIT SIGNAGE</t>
  </si>
  <si>
    <t>Exit Sign Replacement</t>
  </si>
  <si>
    <t>Daylight zone control</t>
  </si>
  <si>
    <t>Day light zone control as per  C405.2.2.3.1 Manual Daylight Control</t>
  </si>
  <si>
    <t>Lighting Power Density of 
School building:</t>
  </si>
  <si>
    <t>Day light zone control for spaces with vertical fenestration</t>
  </si>
  <si>
    <t>Manual Daylight Controls has been provided in accordance with C405.2.2.3.1</t>
  </si>
  <si>
    <t>C405.2.1.1</t>
  </si>
  <si>
    <t>C405.5.2</t>
  </si>
  <si>
    <t>C405.4</t>
  </si>
  <si>
    <t>Lighting systems shall be provided with controls as required in Sections C405.2.1.1and C405.2.2.2</t>
  </si>
  <si>
    <t>Internally illuminated exit signs shall not exceed 5 watts per side as per C405.4</t>
  </si>
  <si>
    <t>Watts per side of Internally illuminated exit signs are less than 5 watts in accordance with C405.4</t>
  </si>
  <si>
    <t>Interior lighting controls have been provided in accordance with C405.2.1.1and C405.2.2.2</t>
  </si>
  <si>
    <t>(E/F )
LPD (Watts/Sq.ft)</t>
  </si>
  <si>
    <r>
      <rPr>
        <sz val="11.5"/>
        <rFont val="Arial"/>
        <family val="2"/>
      </rPr>
      <t>The total interior lighting power (Watts) is the sum of interior lighting for all areas of the building covered in this permit.</t>
    </r>
    <r>
      <rPr>
        <b/>
        <sz val="12"/>
        <rFont val="Arial"/>
        <family val="2"/>
      </rPr>
      <t xml:space="preserve">
</t>
    </r>
    <r>
      <rPr>
        <b/>
        <sz val="11.5"/>
        <rFont val="Arial"/>
        <family val="2"/>
      </rPr>
      <t>Lighting Power Density (LPD) allowance</t>
    </r>
    <r>
      <rPr>
        <b/>
        <sz val="11"/>
        <rFont val="Arial"/>
        <family val="2"/>
      </rPr>
      <t>: 1.2Watts/ft²</t>
    </r>
  </si>
  <si>
    <t>C405.2.2.3</t>
  </si>
  <si>
    <t>Climate zone:</t>
  </si>
  <si>
    <t>4A</t>
  </si>
  <si>
    <t>O1</t>
  </si>
  <si>
    <t>4' HAZARDOUS LOCATION LTG. FIXT, 20 GAUGE CRC HOUSING WITH ACRYLIC LENS COMPLETELY SEALED AND GASKETED. CONFIRM MOUNTING TYPE BEFORE ORDERING</t>
  </si>
  <si>
    <t>W9</t>
  </si>
  <si>
    <t>1'X1' RECESSED MOUNTED FIXTURE WITH GASKETED ACRYLIC LENS, SUITABLE FOR WET LOCATIONS, VERMIN-PROOF, NSF2 SPLASH ZONE LISTED, IP65 RATED, 18 GUAGE CONSTRUCTION
CONFIRM CEILING TYPE PRIOR TO ORDERING</t>
  </si>
  <si>
    <t>B8</t>
  </si>
  <si>
    <t>G2</t>
  </si>
  <si>
    <t>M17</t>
  </si>
  <si>
    <t>M18</t>
  </si>
  <si>
    <t>N2</t>
  </si>
  <si>
    <t>M15</t>
  </si>
  <si>
    <t>M16</t>
  </si>
  <si>
    <t>M8</t>
  </si>
  <si>
    <t>1/2'X4' RECESSED MOUNTED FIXTURE</t>
  </si>
  <si>
    <t>T4A</t>
  </si>
  <si>
    <t>T12A</t>
  </si>
  <si>
    <t>DA</t>
  </si>
  <si>
    <t>D1A</t>
  </si>
  <si>
    <t>B7</t>
  </si>
  <si>
    <t>Building</t>
  </si>
  <si>
    <t>Code chapter and/or standard used for design. NYC ECC 2020 - Chapter C4</t>
  </si>
  <si>
    <t>Alteration - Lighting Fixture Installation</t>
  </si>
  <si>
    <t>BBO - ROOSEVELT (360 PULASKI AVE.)</t>
  </si>
  <si>
    <t>L2</t>
  </si>
  <si>
    <t>L3</t>
  </si>
  <si>
    <t>L4</t>
  </si>
  <si>
    <t>L5</t>
  </si>
  <si>
    <t>L6</t>
  </si>
  <si>
    <t>LOUIS POULSEN, LP CIRCLE 10.5"- SURFACE MOUNT</t>
  </si>
  <si>
    <t>LOUIS POULSEN, LP CIRCLE 18.0"- SURFACE MOUNT</t>
  </si>
  <si>
    <t>L7</t>
  </si>
  <si>
    <t>LOUIS POULSEN, LP ROUND 17.2"- SUSPENDED</t>
  </si>
  <si>
    <t>LOUIS POULSEN, LP ROUND 26.7"- SUSPENDED</t>
  </si>
  <si>
    <t xml:space="preserve">LITHONIA STL2 SURFACE/SUSPENDED </t>
  </si>
  <si>
    <t xml:space="preserve">LITHONIA STL4 SURFACE/SUSPENDED </t>
  </si>
  <si>
    <t>GARDCO SOFTVIEW SVPG-266L-1200-WW-G2-X/SURFACE MOUNT</t>
  </si>
  <si>
    <t>MULE LIGHTING NYELX</t>
  </si>
  <si>
    <t>See drawings:
T001.00, E001.00, E101.00, E703.00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</si>
</sst>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2" x14ac:knownFonts="1">
    <font>
      <sz val="10"/>
      <name val="Arial"/>
    </font>
    <font>
      <sz val="12"/>
      <name val="Arial"/>
      <family val="2"/>
    </font>
    <font>
      <b/>
      <sz val="12"/>
      <name val="Arial"/>
      <family val="2"/>
    </font>
    <font>
      <sz val="12"/>
      <name val="Arial"/>
      <family val="2"/>
    </font>
    <font>
      <sz val="8"/>
      <name val="Arial"/>
      <family val="2"/>
    </font>
    <font>
      <b/>
      <sz val="10"/>
      <name val="Arial"/>
      <family val="2"/>
    </font>
    <font>
      <b/>
      <sz val="12"/>
      <name val="Arial Black"/>
      <family val="2"/>
    </font>
    <font>
      <b/>
      <sz val="16"/>
      <name val="Arial Black"/>
      <family val="2"/>
    </font>
    <font>
      <b/>
      <sz val="12"/>
      <name val="Georgia"/>
      <family val="1"/>
    </font>
    <font>
      <sz val="10"/>
      <name val="Arial"/>
      <family val="2"/>
    </font>
    <font>
      <sz val="12"/>
      <name val="Impact"/>
      <family val="2"/>
    </font>
    <font>
      <b/>
      <sz val="11"/>
      <name val="Arial"/>
      <family val="2"/>
    </font>
    <font>
      <sz val="11.5"/>
      <name val="Arial"/>
      <family val="2"/>
    </font>
    <font>
      <b/>
      <sz val="11.5"/>
      <name val="Arial"/>
      <family val="2"/>
    </font>
    <font>
      <sz val="10"/>
      <name val="Calibri"/>
      <family val="2"/>
      <scheme val="minor"/>
    </font>
    <font>
      <sz val="10"/>
      <color theme="3" tint="0.39997558519241921"/>
      <name val="Calibri"/>
      <family val="2"/>
      <scheme val="minor"/>
    </font>
    <font>
      <sz val="10"/>
      <color theme="3" tint="-0.499984740745262"/>
      <name val="Calibri"/>
      <family val="2"/>
      <scheme val="minor"/>
    </font>
    <font>
      <sz val="11"/>
      <color rgb="FFFF0000"/>
      <name val="Arial"/>
      <family val="2"/>
    </font>
    <font>
      <sz val="10"/>
      <color rgb="FFFF0000"/>
      <name val="Arial"/>
      <family val="2"/>
    </font>
    <font>
      <sz val="12"/>
      <color rgb="FFFF0000"/>
      <name val="Arial"/>
      <family val="2"/>
    </font>
    <font>
      <b/>
      <sz val="10"/>
      <color rgb="FFFF0000"/>
      <name val="Arial"/>
      <family val="2"/>
    </font>
    <font>
      <sz val="12"/>
      <color theme="1"/>
      <name val="Arial"/>
      <family val="2"/>
    </font>
  </fonts>
  <fills count="9">
    <fill>
      <patternFill patternType="none"/>
    </fill>
    <fill>
      <patternFill patternType="gray125"/>
    </fill>
    <fill>
      <patternFill patternType="solid">
        <fgColor theme="3" tint="0.79998168889431442"/>
        <bgColor indexed="64"/>
      </patternFill>
    </fill>
    <fill>
      <patternFill patternType="solid">
        <fgColor theme="0" tint="-0.14999847407452621"/>
        <bgColor indexed="64"/>
      </patternFill>
    </fill>
    <fill>
      <patternFill patternType="solid">
        <fgColor rgb="FFFFFF00"/>
        <bgColor indexed="64"/>
      </patternFill>
    </fill>
    <fill>
      <patternFill patternType="solid">
        <fgColor rgb="FF92D050"/>
        <bgColor indexed="64"/>
      </patternFill>
    </fill>
    <fill>
      <patternFill patternType="solid">
        <fgColor rgb="FFFF0000"/>
        <bgColor indexed="64"/>
      </patternFill>
    </fill>
    <fill>
      <patternFill patternType="solid">
        <fgColor theme="0" tint="-0.249977111117893"/>
        <bgColor indexed="64"/>
      </patternFill>
    </fill>
    <fill>
      <patternFill patternType="solid">
        <fgColor theme="0" tint="-4.9989318521683403E-2"/>
        <bgColor indexed="64"/>
      </patternFill>
    </fill>
  </fills>
  <borders count="59">
    <border>
      <left/>
      <right/>
      <top/>
      <bottom/>
      <diagonal/>
    </border>
    <border>
      <left/>
      <right/>
      <top/>
      <bottom style="thin">
        <color indexed="64"/>
      </bottom>
      <diagonal/>
    </border>
    <border>
      <left/>
      <right/>
      <top style="thin">
        <color indexed="64"/>
      </top>
      <bottom/>
      <diagonal/>
    </border>
    <border>
      <left/>
      <right/>
      <top/>
      <bottom style="medium">
        <color indexed="55"/>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top/>
      <bottom style="medium">
        <color indexed="64"/>
      </bottom>
      <diagonal/>
    </border>
    <border>
      <left style="thin">
        <color indexed="64"/>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top style="medium">
        <color indexed="64"/>
      </top>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right style="double">
        <color indexed="64"/>
      </right>
      <top style="double">
        <color indexed="64"/>
      </top>
      <bottom/>
      <diagonal/>
    </border>
    <border>
      <left/>
      <right style="double">
        <color indexed="64"/>
      </right>
      <top/>
      <bottom style="double">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medium">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right/>
      <top style="double">
        <color indexed="64"/>
      </top>
      <bottom/>
      <diagonal/>
    </border>
    <border>
      <left/>
      <right/>
      <top/>
      <bottom style="double">
        <color indexed="64"/>
      </bottom>
      <diagonal/>
    </border>
    <border>
      <left style="double">
        <color indexed="64"/>
      </left>
      <right/>
      <top style="double">
        <color indexed="64"/>
      </top>
      <bottom/>
      <diagonal/>
    </border>
    <border>
      <left style="double">
        <color indexed="64"/>
      </left>
      <right/>
      <top/>
      <bottom style="double">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s>
  <cellStyleXfs count="1">
    <xf numFmtId="0" fontId="0" fillId="0" borderId="0"/>
  </cellStyleXfs>
  <cellXfs count="314">
    <xf numFmtId="0" fontId="0" fillId="0" borderId="0" xfId="0"/>
    <xf numFmtId="0" fontId="1" fillId="0" borderId="0" xfId="0" applyFont="1"/>
    <xf numFmtId="0" fontId="1" fillId="0" borderId="0" xfId="0" applyFont="1" applyAlignment="1">
      <alignment horizontal="center"/>
    </xf>
    <xf numFmtId="0" fontId="1" fillId="0" borderId="0" xfId="0" applyFont="1" applyBorder="1"/>
    <xf numFmtId="0" fontId="0" fillId="0" borderId="0" xfId="0" applyBorder="1"/>
    <xf numFmtId="0" fontId="0" fillId="0" borderId="1" xfId="0" applyBorder="1"/>
    <xf numFmtId="0" fontId="2" fillId="0" borderId="0" xfId="0" applyFont="1" applyFill="1" applyAlignment="1">
      <alignment horizontal="center"/>
    </xf>
    <xf numFmtId="0" fontId="1" fillId="0" borderId="0" xfId="0" applyFont="1" applyAlignment="1">
      <alignment horizontal="left"/>
    </xf>
    <xf numFmtId="0" fontId="0" fillId="0" borderId="0" xfId="0" applyFill="1"/>
    <xf numFmtId="0" fontId="1" fillId="0" borderId="0" xfId="0" applyFont="1" applyBorder="1" applyAlignment="1"/>
    <xf numFmtId="0" fontId="0" fillId="0" borderId="0" xfId="0" applyBorder="1" applyAlignment="1"/>
    <xf numFmtId="0" fontId="1" fillId="0" borderId="0" xfId="0" applyFont="1" applyBorder="1" applyAlignment="1">
      <alignment vertical="center" wrapText="1"/>
    </xf>
    <xf numFmtId="0" fontId="0" fillId="0" borderId="0" xfId="0" applyBorder="1" applyAlignment="1">
      <alignment horizontal="center" vertical="center" wrapText="1"/>
    </xf>
    <xf numFmtId="0" fontId="2" fillId="0" borderId="0" xfId="0" applyFont="1" applyBorder="1" applyAlignment="1">
      <alignment horizontal="center" vertical="center"/>
    </xf>
    <xf numFmtId="0" fontId="2" fillId="0" borderId="0" xfId="0" applyFont="1" applyBorder="1" applyAlignment="1">
      <alignment vertical="center"/>
    </xf>
    <xf numFmtId="0" fontId="2" fillId="0" borderId="0" xfId="0" applyFont="1" applyBorder="1" applyAlignment="1">
      <alignment horizontal="center" vertical="center" wrapText="1"/>
    </xf>
    <xf numFmtId="0" fontId="0" fillId="0" borderId="0" xfId="0" applyBorder="1" applyAlignment="1">
      <alignment vertical="center" wrapText="1"/>
    </xf>
    <xf numFmtId="0" fontId="1" fillId="0" borderId="0" xfId="0" applyFont="1" applyBorder="1" applyAlignment="1">
      <alignment horizontal="left" vertical="center" wrapText="1"/>
    </xf>
    <xf numFmtId="0" fontId="0" fillId="0" borderId="0" xfId="0" applyBorder="1" applyAlignment="1">
      <alignment horizontal="left" vertical="center" wrapText="1"/>
    </xf>
    <xf numFmtId="0" fontId="8" fillId="0" borderId="0" xfId="0" applyFont="1" applyFill="1" applyBorder="1" applyAlignment="1">
      <alignment horizontal="center" vertical="top" wrapText="1"/>
    </xf>
    <xf numFmtId="0" fontId="1" fillId="0" borderId="2" xfId="0" applyFont="1" applyBorder="1"/>
    <xf numFmtId="0" fontId="0" fillId="0" borderId="2" xfId="0" applyBorder="1"/>
    <xf numFmtId="0" fontId="6" fillId="0" borderId="0" xfId="0" applyFont="1" applyFill="1" applyBorder="1" applyAlignment="1">
      <alignment horizontal="right" vertical="center" wrapText="1"/>
    </xf>
    <xf numFmtId="2" fontId="2" fillId="0" borderId="0" xfId="0" applyNumberFormat="1" applyFont="1" applyFill="1" applyBorder="1" applyAlignment="1">
      <alignment horizontal="right" vertical="center" wrapText="1"/>
    </xf>
    <xf numFmtId="0" fontId="2" fillId="0" borderId="0" xfId="0" applyFont="1" applyFill="1" applyBorder="1" applyAlignment="1">
      <alignment horizontal="left" vertical="center"/>
    </xf>
    <xf numFmtId="0" fontId="2" fillId="0" borderId="0" xfId="0" applyFont="1" applyFill="1" applyBorder="1" applyAlignment="1">
      <alignment horizontal="center" vertical="center"/>
    </xf>
    <xf numFmtId="0" fontId="2" fillId="0" borderId="0" xfId="0" applyFont="1" applyFill="1" applyBorder="1" applyAlignment="1">
      <alignment horizontal="left" vertical="center" wrapText="1"/>
    </xf>
    <xf numFmtId="0" fontId="9" fillId="0" borderId="0" xfId="0" applyFont="1" applyAlignment="1">
      <alignment horizontal="left" wrapText="1"/>
    </xf>
    <xf numFmtId="0" fontId="6" fillId="2" borderId="3" xfId="0" applyFont="1" applyFill="1" applyBorder="1" applyAlignment="1">
      <alignment horizontal="left"/>
    </xf>
    <xf numFmtId="1" fontId="1" fillId="0" borderId="4" xfId="0" applyNumberFormat="1" applyFont="1" applyFill="1" applyBorder="1" applyAlignment="1">
      <alignment horizontal="center"/>
    </xf>
    <xf numFmtId="0" fontId="1" fillId="0" borderId="0" xfId="0" applyFont="1" applyAlignment="1">
      <alignment horizontal="center" vertical="center"/>
    </xf>
    <xf numFmtId="0" fontId="1" fillId="0" borderId="0" xfId="0" applyFont="1" applyBorder="1" applyAlignment="1">
      <alignment horizontal="center" vertical="center"/>
    </xf>
    <xf numFmtId="0" fontId="1" fillId="0" borderId="4" xfId="0" applyFont="1" applyFill="1" applyBorder="1" applyAlignment="1">
      <alignment horizontal="center" vertical="center"/>
    </xf>
    <xf numFmtId="0" fontId="0" fillId="0" borderId="1" xfId="0" applyBorder="1" applyAlignment="1">
      <alignment horizontal="center" vertical="center"/>
    </xf>
    <xf numFmtId="0" fontId="0" fillId="0" borderId="0" xfId="0" applyAlignment="1">
      <alignment horizontal="center" vertical="center"/>
    </xf>
    <xf numFmtId="0" fontId="1" fillId="0" borderId="4" xfId="0" applyFont="1" applyFill="1" applyBorder="1" applyAlignment="1">
      <alignment horizontal="center"/>
    </xf>
    <xf numFmtId="0" fontId="2" fillId="0" borderId="0" xfId="0" applyFont="1" applyFill="1" applyBorder="1" applyAlignment="1">
      <alignment horizontal="center"/>
    </xf>
    <xf numFmtId="0" fontId="0" fillId="0" borderId="0" xfId="0" applyFill="1" applyBorder="1"/>
    <xf numFmtId="0" fontId="3" fillId="0" borderId="0" xfId="0" applyFont="1" applyFill="1" applyBorder="1" applyAlignment="1">
      <alignment vertical="center" wrapText="1"/>
    </xf>
    <xf numFmtId="0" fontId="1" fillId="0" borderId="0" xfId="0" applyFont="1" applyFill="1" applyBorder="1" applyAlignment="1">
      <alignment horizontal="left"/>
    </xf>
    <xf numFmtId="0" fontId="0" fillId="0" borderId="0" xfId="0" applyFill="1" applyBorder="1" applyAlignment="1">
      <alignment horizontal="center" vertical="center"/>
    </xf>
    <xf numFmtId="0" fontId="9" fillId="0" borderId="0" xfId="0" applyFont="1" applyFill="1" applyAlignment="1">
      <alignment horizontal="left" wrapText="1"/>
    </xf>
    <xf numFmtId="0" fontId="1" fillId="0" borderId="0" xfId="0" applyFont="1" applyFill="1" applyAlignment="1">
      <alignment horizontal="center"/>
    </xf>
    <xf numFmtId="0" fontId="0" fillId="3" borderId="4" xfId="0" applyFill="1" applyBorder="1" applyAlignment="1">
      <alignment horizontal="center" vertical="center"/>
    </xf>
    <xf numFmtId="0" fontId="2" fillId="3" borderId="4" xfId="0" applyFont="1" applyFill="1" applyBorder="1" applyAlignment="1">
      <alignment horizontal="center"/>
    </xf>
    <xf numFmtId="0" fontId="9" fillId="0" borderId="0" xfId="0" applyFont="1" applyAlignment="1">
      <alignment horizontal="left" vertical="center" wrapText="1"/>
    </xf>
    <xf numFmtId="0" fontId="14" fillId="0" borderId="0" xfId="0" applyFont="1"/>
    <xf numFmtId="0" fontId="14" fillId="4" borderId="0" xfId="0" applyFont="1" applyFill="1"/>
    <xf numFmtId="0" fontId="14" fillId="0" borderId="0" xfId="0" applyFont="1" applyAlignment="1">
      <alignment horizontal="center"/>
    </xf>
    <xf numFmtId="0" fontId="0" fillId="0" borderId="0" xfId="0" applyAlignment="1">
      <alignment horizontal="center"/>
    </xf>
    <xf numFmtId="0" fontId="0" fillId="4" borderId="0" xfId="0" applyFill="1" applyAlignment="1">
      <alignment horizontal="center"/>
    </xf>
    <xf numFmtId="0" fontId="1" fillId="0" borderId="0" xfId="0" applyFont="1" applyBorder="1" applyAlignment="1">
      <alignment horizontal="left"/>
    </xf>
    <xf numFmtId="0" fontId="0" fillId="0" borderId="0" xfId="0" applyBorder="1" applyAlignment="1">
      <alignment horizontal="left"/>
    </xf>
    <xf numFmtId="0" fontId="2" fillId="0" borderId="0" xfId="0" applyFont="1" applyBorder="1" applyAlignment="1">
      <alignment horizontal="left" vertical="center"/>
    </xf>
    <xf numFmtId="0" fontId="0" fillId="0" borderId="0" xfId="0" applyAlignment="1">
      <alignment horizontal="left"/>
    </xf>
    <xf numFmtId="0" fontId="0" fillId="0" borderId="1" xfId="0" applyBorder="1" applyAlignment="1">
      <alignment horizontal="left"/>
    </xf>
    <xf numFmtId="0" fontId="1" fillId="0" borderId="0" xfId="0" applyFont="1" applyBorder="1" applyAlignment="1">
      <alignment horizontal="center"/>
    </xf>
    <xf numFmtId="0" fontId="1" fillId="0" borderId="0" xfId="0" applyFont="1" applyFill="1" applyBorder="1" applyAlignment="1">
      <alignment horizontal="center"/>
    </xf>
    <xf numFmtId="0" fontId="9" fillId="0" borderId="0" xfId="0" applyFont="1" applyAlignment="1">
      <alignment horizontal="center" wrapText="1"/>
    </xf>
    <xf numFmtId="0" fontId="9" fillId="0" borderId="0" xfId="0" applyFont="1" applyAlignment="1">
      <alignment horizontal="center" vertical="center" wrapText="1"/>
    </xf>
    <xf numFmtId="0" fontId="0" fillId="0" borderId="1" xfId="0" applyBorder="1" applyAlignment="1">
      <alignment horizontal="center"/>
    </xf>
    <xf numFmtId="0" fontId="14" fillId="5" borderId="0" xfId="0" applyFont="1" applyFill="1"/>
    <xf numFmtId="0" fontId="14" fillId="6" borderId="0" xfId="0" applyFont="1" applyFill="1"/>
    <xf numFmtId="0" fontId="15" fillId="6" borderId="0" xfId="0" applyFont="1" applyFill="1"/>
    <xf numFmtId="0" fontId="16" fillId="6" borderId="0" xfId="0" applyFont="1" applyFill="1"/>
    <xf numFmtId="0" fontId="9" fillId="0" borderId="0" xfId="0" quotePrefix="1" applyFont="1" applyBorder="1"/>
    <xf numFmtId="0" fontId="9" fillId="0" borderId="0" xfId="0" applyFont="1" applyBorder="1" applyAlignment="1">
      <alignment horizontal="center"/>
    </xf>
    <xf numFmtId="0" fontId="9" fillId="0" borderId="5" xfId="0" applyFont="1" applyBorder="1" applyAlignment="1">
      <alignment horizontal="center"/>
    </xf>
    <xf numFmtId="0" fontId="9" fillId="0" borderId="6" xfId="0" quotePrefix="1" applyFont="1" applyBorder="1"/>
    <xf numFmtId="0" fontId="9" fillId="0" borderId="6" xfId="0" applyFont="1" applyBorder="1" applyAlignment="1">
      <alignment horizontal="center"/>
    </xf>
    <xf numFmtId="0" fontId="9" fillId="0" borderId="7" xfId="0" applyFont="1" applyBorder="1" applyAlignment="1">
      <alignment horizontal="center"/>
    </xf>
    <xf numFmtId="0" fontId="9" fillId="0" borderId="8" xfId="0" applyFont="1" applyBorder="1" applyProtection="1">
      <protection locked="0"/>
    </xf>
    <xf numFmtId="0" fontId="9" fillId="0" borderId="9" xfId="0" applyFont="1" applyBorder="1" applyProtection="1">
      <protection locked="0"/>
    </xf>
    <xf numFmtId="0" fontId="5" fillId="7" borderId="0" xfId="0" applyFont="1" applyFill="1" applyAlignment="1">
      <alignment vertical="center"/>
    </xf>
    <xf numFmtId="0" fontId="5" fillId="7" borderId="0" xfId="0" applyFont="1" applyFill="1" applyAlignment="1">
      <alignment horizontal="center" vertical="center" wrapText="1"/>
    </xf>
    <xf numFmtId="0" fontId="5" fillId="7" borderId="0" xfId="0" applyFont="1" applyFill="1" applyAlignment="1">
      <alignment horizontal="center" vertical="center"/>
    </xf>
    <xf numFmtId="0" fontId="5" fillId="4" borderId="0" xfId="0" applyFont="1" applyFill="1" applyAlignment="1">
      <alignment vertical="center"/>
    </xf>
    <xf numFmtId="0" fontId="5" fillId="0" borderId="0" xfId="0" applyFont="1" applyFill="1" applyAlignment="1">
      <alignment vertical="center"/>
    </xf>
    <xf numFmtId="0" fontId="0" fillId="0" borderId="0" xfId="0" applyAlignment="1">
      <alignment vertical="center"/>
    </xf>
    <xf numFmtId="0" fontId="17" fillId="0" borderId="1" xfId="0" applyFont="1" applyBorder="1"/>
    <xf numFmtId="0" fontId="18" fillId="0" borderId="1" xfId="0" applyFont="1" applyBorder="1"/>
    <xf numFmtId="0" fontId="9" fillId="3" borderId="4" xfId="0" quotePrefix="1" applyFont="1" applyFill="1" applyBorder="1" applyProtection="1">
      <protection locked="0"/>
    </xf>
    <xf numFmtId="0" fontId="9" fillId="3" borderId="4" xfId="0" applyFont="1" applyFill="1" applyBorder="1"/>
    <xf numFmtId="0" fontId="0" fillId="3" borderId="4" xfId="0" applyFill="1" applyBorder="1" applyAlignment="1">
      <alignment horizontal="center"/>
    </xf>
    <xf numFmtId="0" fontId="0" fillId="3" borderId="4" xfId="0" applyFill="1" applyBorder="1" applyProtection="1">
      <protection locked="0"/>
    </xf>
    <xf numFmtId="0" fontId="0" fillId="3" borderId="4" xfId="0" applyFill="1" applyBorder="1"/>
    <xf numFmtId="0" fontId="0" fillId="0" borderId="4" xfId="0" applyBorder="1" applyAlignment="1">
      <alignment horizontal="center"/>
    </xf>
    <xf numFmtId="0" fontId="1" fillId="3" borderId="10" xfId="0" applyFont="1" applyFill="1" applyBorder="1" applyAlignment="1" applyProtection="1">
      <alignment vertical="center"/>
      <protection locked="0"/>
    </xf>
    <xf numFmtId="0" fontId="9" fillId="3" borderId="4" xfId="0" applyFont="1" applyFill="1" applyBorder="1" applyProtection="1">
      <protection locked="0"/>
    </xf>
    <xf numFmtId="0" fontId="0" fillId="0" borderId="4" xfId="0" applyFill="1" applyBorder="1" applyAlignment="1">
      <alignment horizontal="center"/>
    </xf>
    <xf numFmtId="0" fontId="19" fillId="8" borderId="4" xfId="0" applyFont="1" applyFill="1" applyBorder="1" applyAlignment="1">
      <alignment horizontal="center"/>
    </xf>
    <xf numFmtId="0" fontId="18" fillId="0" borderId="4" xfId="0" applyFont="1" applyFill="1" applyBorder="1" applyAlignment="1">
      <alignment horizontal="center"/>
    </xf>
    <xf numFmtId="0" fontId="1" fillId="0" borderId="0" xfId="0" applyFont="1" applyFill="1" applyBorder="1" applyAlignment="1">
      <alignment vertical="center"/>
    </xf>
    <xf numFmtId="0" fontId="2" fillId="0" borderId="0" xfId="0" applyFont="1" applyFill="1" applyBorder="1" applyAlignment="1">
      <alignment vertical="center"/>
    </xf>
    <xf numFmtId="0" fontId="1" fillId="0" borderId="0" xfId="0" applyFont="1" applyFill="1" applyBorder="1" applyAlignment="1">
      <alignment vertical="center" wrapText="1"/>
    </xf>
    <xf numFmtId="0" fontId="6" fillId="2" borderId="11" xfId="0" applyFont="1" applyFill="1" applyBorder="1" applyAlignment="1"/>
    <xf numFmtId="0" fontId="6" fillId="2" borderId="12" xfId="0" applyFont="1" applyFill="1" applyBorder="1" applyAlignment="1"/>
    <xf numFmtId="0" fontId="6" fillId="2" borderId="12" xfId="0" applyFont="1" applyFill="1" applyBorder="1" applyAlignment="1">
      <alignment horizontal="left"/>
    </xf>
    <xf numFmtId="0" fontId="1" fillId="2" borderId="12" xfId="0" applyFont="1" applyFill="1" applyBorder="1"/>
    <xf numFmtId="0" fontId="1" fillId="2" borderId="12" xfId="0" applyFont="1" applyFill="1" applyBorder="1" applyAlignment="1">
      <alignment horizontal="center"/>
    </xf>
    <xf numFmtId="0" fontId="1" fillId="2" borderId="12" xfId="0" applyFont="1" applyFill="1" applyBorder="1" applyAlignment="1">
      <alignment horizontal="center" vertical="center"/>
    </xf>
    <xf numFmtId="0" fontId="1" fillId="2" borderId="13" xfId="0" applyFont="1" applyFill="1" applyBorder="1"/>
    <xf numFmtId="0" fontId="0" fillId="2" borderId="13" xfId="0" applyFill="1" applyBorder="1"/>
    <xf numFmtId="0" fontId="0" fillId="2" borderId="12" xfId="0" applyFill="1" applyBorder="1"/>
    <xf numFmtId="0" fontId="0" fillId="2" borderId="14" xfId="0" applyFill="1" applyBorder="1"/>
    <xf numFmtId="0" fontId="1" fillId="0" borderId="8" xfId="0" applyFont="1" applyBorder="1" applyAlignment="1"/>
    <xf numFmtId="0" fontId="0" fillId="0" borderId="5" xfId="0" applyBorder="1"/>
    <xf numFmtId="0" fontId="1" fillId="0" borderId="8" xfId="0" applyFont="1" applyBorder="1"/>
    <xf numFmtId="0" fontId="1" fillId="0" borderId="9" xfId="0" applyFont="1" applyBorder="1"/>
    <xf numFmtId="0" fontId="1" fillId="0" borderId="6" xfId="0" applyFont="1" applyBorder="1"/>
    <xf numFmtId="0" fontId="1" fillId="0" borderId="6" xfId="0" applyFont="1" applyBorder="1" applyAlignment="1">
      <alignment horizontal="left"/>
    </xf>
    <xf numFmtId="0" fontId="1" fillId="0" borderId="6" xfId="0" applyFont="1" applyBorder="1" applyAlignment="1">
      <alignment horizontal="center"/>
    </xf>
    <xf numFmtId="0" fontId="1" fillId="0" borderId="6" xfId="0" applyFont="1" applyBorder="1" applyAlignment="1">
      <alignment horizontal="center" vertical="center"/>
    </xf>
    <xf numFmtId="0" fontId="0" fillId="0" borderId="6" xfId="0" applyBorder="1"/>
    <xf numFmtId="0" fontId="0" fillId="0" borderId="7" xfId="0" applyBorder="1"/>
    <xf numFmtId="0" fontId="3" fillId="0" borderId="15" xfId="0" applyFont="1" applyFill="1" applyBorder="1" applyAlignment="1">
      <alignment vertical="center" wrapText="1"/>
    </xf>
    <xf numFmtId="0" fontId="0" fillId="0" borderId="16" xfId="0" applyFill="1" applyBorder="1"/>
    <xf numFmtId="0" fontId="0" fillId="0" borderId="16" xfId="0" applyFill="1" applyBorder="1" applyAlignment="1">
      <alignment horizontal="left"/>
    </xf>
    <xf numFmtId="0" fontId="0" fillId="0" borderId="16" xfId="0" applyFill="1" applyBorder="1" applyAlignment="1">
      <alignment horizontal="center"/>
    </xf>
    <xf numFmtId="0" fontId="0" fillId="0" borderId="16" xfId="0" applyFill="1" applyBorder="1" applyAlignment="1">
      <alignment horizontal="center" vertical="center"/>
    </xf>
    <xf numFmtId="0" fontId="0" fillId="0" borderId="6" xfId="0" applyFill="1" applyBorder="1"/>
    <xf numFmtId="0" fontId="1" fillId="0" borderId="6" xfId="0" applyFont="1" applyFill="1" applyBorder="1" applyAlignment="1"/>
    <xf numFmtId="0" fontId="1" fillId="3" borderId="17" xfId="0" applyFont="1" applyFill="1" applyBorder="1" applyAlignment="1"/>
    <xf numFmtId="0" fontId="1" fillId="3" borderId="18" xfId="0" applyFont="1" applyFill="1" applyBorder="1" applyAlignment="1">
      <alignment horizontal="center"/>
    </xf>
    <xf numFmtId="0" fontId="1" fillId="3" borderId="18" xfId="0" applyFont="1" applyFill="1" applyBorder="1" applyAlignment="1" applyProtection="1">
      <alignment vertical="center"/>
      <protection locked="0"/>
    </xf>
    <xf numFmtId="0" fontId="1" fillId="0" borderId="17" xfId="0" applyFont="1" applyFill="1" applyBorder="1" applyAlignment="1">
      <alignment horizontal="center" vertical="center"/>
    </xf>
    <xf numFmtId="0" fontId="19" fillId="8" borderId="17" xfId="0" applyFont="1" applyFill="1" applyBorder="1" applyAlignment="1">
      <alignment horizontal="center"/>
    </xf>
    <xf numFmtId="0" fontId="9" fillId="3" borderId="19" xfId="0" quotePrefix="1" applyFont="1" applyFill="1" applyBorder="1" applyProtection="1">
      <protection locked="0"/>
    </xf>
    <xf numFmtId="0" fontId="0" fillId="3" borderId="19" xfId="0" applyFill="1" applyBorder="1" applyProtection="1">
      <protection locked="0"/>
    </xf>
    <xf numFmtId="0" fontId="0" fillId="0" borderId="20" xfId="0" applyBorder="1" applyAlignment="1">
      <alignment horizontal="center"/>
    </xf>
    <xf numFmtId="0" fontId="9" fillId="3" borderId="19" xfId="0" applyFont="1" applyFill="1" applyBorder="1" applyProtection="1">
      <protection locked="0"/>
    </xf>
    <xf numFmtId="0" fontId="9" fillId="0" borderId="4" xfId="0" quotePrefix="1" applyFont="1" applyBorder="1"/>
    <xf numFmtId="0" fontId="9" fillId="0" borderId="4" xfId="0" applyFont="1" applyBorder="1" applyAlignment="1">
      <alignment horizontal="center"/>
    </xf>
    <xf numFmtId="0" fontId="5" fillId="7" borderId="21" xfId="0" applyFont="1" applyFill="1" applyBorder="1" applyAlignment="1">
      <alignment vertical="center"/>
    </xf>
    <xf numFmtId="0" fontId="5" fillId="7" borderId="21" xfId="0" applyFont="1" applyFill="1" applyBorder="1" applyAlignment="1">
      <alignment horizontal="center" vertical="center" wrapText="1"/>
    </xf>
    <xf numFmtId="0" fontId="5" fillId="7" borderId="21" xfId="0" applyFont="1" applyFill="1" applyBorder="1" applyAlignment="1">
      <alignment horizontal="center" vertical="center"/>
    </xf>
    <xf numFmtId="0" fontId="5" fillId="7" borderId="22" xfId="0" applyFont="1" applyFill="1" applyBorder="1" applyAlignment="1">
      <alignment horizontal="center" vertical="center" wrapText="1"/>
    </xf>
    <xf numFmtId="0" fontId="2" fillId="3" borderId="20" xfId="0" applyFont="1" applyFill="1" applyBorder="1" applyAlignment="1">
      <alignment vertical="center" wrapText="1"/>
    </xf>
    <xf numFmtId="0" fontId="9" fillId="0" borderId="19" xfId="0" applyFont="1" applyBorder="1" applyProtection="1">
      <protection locked="0"/>
    </xf>
    <xf numFmtId="0" fontId="9" fillId="0" borderId="23" xfId="0" applyFont="1" applyBorder="1" applyProtection="1">
      <protection locked="0"/>
    </xf>
    <xf numFmtId="0" fontId="9" fillId="0" borderId="17" xfId="0" quotePrefix="1" applyFont="1" applyBorder="1"/>
    <xf numFmtId="0" fontId="9" fillId="0" borderId="17" xfId="0" applyFont="1" applyBorder="1" applyAlignment="1">
      <alignment horizontal="center"/>
    </xf>
    <xf numFmtId="0" fontId="0" fillId="0" borderId="24" xfId="0" applyBorder="1" applyAlignment="1">
      <alignment horizontal="center"/>
    </xf>
    <xf numFmtId="0" fontId="5" fillId="7" borderId="25" xfId="0" applyFont="1" applyFill="1" applyBorder="1" applyAlignment="1">
      <alignment vertical="center" wrapText="1"/>
    </xf>
    <xf numFmtId="164" fontId="1" fillId="0" borderId="4" xfId="0" applyNumberFormat="1" applyFont="1" applyFill="1" applyBorder="1" applyAlignment="1">
      <alignment horizontal="center"/>
    </xf>
    <xf numFmtId="164" fontId="1" fillId="0" borderId="17" xfId="0" applyNumberFormat="1" applyFont="1" applyFill="1" applyBorder="1" applyAlignment="1">
      <alignment horizontal="center"/>
    </xf>
    <xf numFmtId="0" fontId="4" fillId="3" borderId="4" xfId="0" applyFont="1" applyFill="1" applyBorder="1"/>
    <xf numFmtId="0" fontId="9" fillId="0" borderId="0" xfId="0" applyFont="1"/>
    <xf numFmtId="0" fontId="18" fillId="0" borderId="4" xfId="0" applyFont="1" applyBorder="1"/>
    <xf numFmtId="0" fontId="9" fillId="0" borderId="0" xfId="0" quotePrefix="1" applyFont="1" applyBorder="1" applyAlignment="1">
      <alignment wrapText="1"/>
    </xf>
    <xf numFmtId="0" fontId="0" fillId="3" borderId="4" xfId="0" applyFill="1" applyBorder="1" applyProtection="1"/>
    <xf numFmtId="0" fontId="9" fillId="0" borderId="26" xfId="0" applyFont="1" applyFill="1" applyBorder="1" applyAlignment="1">
      <alignment horizontal="left" vertical="center"/>
    </xf>
    <xf numFmtId="0" fontId="6" fillId="0" borderId="21" xfId="0" applyFont="1" applyBorder="1" applyAlignment="1">
      <alignment horizontal="center" vertical="center" wrapText="1"/>
    </xf>
    <xf numFmtId="0" fontId="6" fillId="0" borderId="22" xfId="0" applyFont="1" applyBorder="1" applyAlignment="1">
      <alignment horizontal="center" vertical="center" wrapText="1"/>
    </xf>
    <xf numFmtId="0" fontId="6" fillId="0" borderId="4" xfId="0" applyFont="1" applyBorder="1" applyAlignment="1">
      <alignment horizontal="center" vertical="center" wrapText="1"/>
    </xf>
    <xf numFmtId="0" fontId="6" fillId="0" borderId="20" xfId="0" applyFont="1" applyBorder="1" applyAlignment="1">
      <alignment horizontal="center" vertical="center" wrapText="1"/>
    </xf>
    <xf numFmtId="0" fontId="9" fillId="0" borderId="0" xfId="0" applyFont="1" applyAlignment="1">
      <alignment horizontal="left" vertical="center" wrapText="1"/>
    </xf>
    <xf numFmtId="0" fontId="2" fillId="3" borderId="4" xfId="0" applyFont="1" applyFill="1" applyBorder="1" applyAlignment="1">
      <alignment horizontal="center" vertical="center" wrapText="1"/>
    </xf>
    <xf numFmtId="0" fontId="1" fillId="0" borderId="27" xfId="0" applyFont="1" applyFill="1" applyBorder="1" applyAlignment="1">
      <alignment horizontal="center" vertical="center" wrapText="1"/>
    </xf>
    <xf numFmtId="0" fontId="1" fillId="0" borderId="28" xfId="0" applyFont="1" applyFill="1" applyBorder="1" applyAlignment="1">
      <alignment horizontal="center" vertical="center" wrapText="1"/>
    </xf>
    <xf numFmtId="0" fontId="2" fillId="0" borderId="29" xfId="0" applyFont="1" applyFill="1" applyBorder="1" applyAlignment="1">
      <alignment horizontal="left" vertical="center" wrapText="1"/>
    </xf>
    <xf numFmtId="0" fontId="2" fillId="0" borderId="30" xfId="0" applyFont="1" applyFill="1" applyBorder="1" applyAlignment="1">
      <alignment horizontal="left" vertical="center" wrapText="1"/>
    </xf>
    <xf numFmtId="0" fontId="1" fillId="0" borderId="19" xfId="0" applyFont="1" applyBorder="1" applyAlignment="1">
      <alignment horizontal="center" vertical="center" wrapText="1"/>
    </xf>
    <xf numFmtId="0" fontId="1" fillId="0" borderId="4" xfId="0" applyFont="1" applyBorder="1" applyAlignment="1">
      <alignment horizontal="center" vertical="center" wrapText="1"/>
    </xf>
    <xf numFmtId="0" fontId="0" fillId="0" borderId="19" xfId="0" applyBorder="1" applyAlignment="1">
      <alignment horizontal="center" vertical="center" wrapText="1"/>
    </xf>
    <xf numFmtId="0" fontId="0" fillId="0" borderId="4" xfId="0" applyBorder="1" applyAlignment="1">
      <alignment horizontal="center" vertical="center" wrapText="1"/>
    </xf>
    <xf numFmtId="0" fontId="0" fillId="0" borderId="23" xfId="0" applyBorder="1" applyAlignment="1">
      <alignment horizontal="center" vertical="center" wrapText="1"/>
    </xf>
    <xf numFmtId="0" fontId="0" fillId="0" borderId="17" xfId="0" applyBorder="1" applyAlignment="1">
      <alignment horizontal="center" vertical="center" wrapText="1"/>
    </xf>
    <xf numFmtId="0" fontId="2" fillId="0" borderId="4" xfId="0" applyFont="1" applyBorder="1" applyAlignment="1">
      <alignment horizontal="left" vertical="center" wrapText="1"/>
    </xf>
    <xf numFmtId="0" fontId="1" fillId="0" borderId="4" xfId="0" applyFont="1" applyBorder="1" applyAlignment="1">
      <alignment horizontal="left" vertical="center" wrapText="1"/>
    </xf>
    <xf numFmtId="0" fontId="1" fillId="0" borderId="10" xfId="0" applyFont="1" applyBorder="1" applyAlignment="1">
      <alignment horizontal="left" vertical="center" wrapText="1"/>
    </xf>
    <xf numFmtId="0" fontId="0" fillId="0" borderId="4" xfId="0" applyBorder="1" applyAlignment="1">
      <alignment horizontal="left" wrapText="1"/>
    </xf>
    <xf numFmtId="0" fontId="0" fillId="0" borderId="10" xfId="0" applyBorder="1" applyAlignment="1">
      <alignment horizontal="left" wrapText="1"/>
    </xf>
    <xf numFmtId="0" fontId="0" fillId="0" borderId="17" xfId="0" applyBorder="1" applyAlignment="1">
      <alignment horizontal="left" wrapText="1"/>
    </xf>
    <xf numFmtId="0" fontId="0" fillId="0" borderId="18" xfId="0" applyBorder="1" applyAlignment="1">
      <alignment horizontal="left" wrapText="1"/>
    </xf>
    <xf numFmtId="0" fontId="1" fillId="0" borderId="3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2" xfId="0" applyFont="1" applyBorder="1" applyAlignment="1">
      <alignment horizontal="center" vertical="center" wrapText="1"/>
    </xf>
    <xf numFmtId="0" fontId="1" fillId="0" borderId="0" xfId="0" applyFont="1" applyBorder="1" applyAlignment="1">
      <alignment horizontal="center" vertical="center" wrapText="1"/>
    </xf>
    <xf numFmtId="0" fontId="1" fillId="0" borderId="33" xfId="0" applyFont="1" applyBorder="1" applyAlignment="1">
      <alignment horizontal="center" vertical="center" wrapText="1"/>
    </xf>
    <xf numFmtId="0" fontId="1" fillId="0" borderId="6" xfId="0" applyFont="1" applyBorder="1" applyAlignment="1">
      <alignment horizontal="center" vertical="center" wrapText="1"/>
    </xf>
    <xf numFmtId="2" fontId="1" fillId="0" borderId="34" xfId="0" applyNumberFormat="1" applyFont="1" applyBorder="1" applyAlignment="1">
      <alignment horizontal="left" vertical="center" wrapText="1"/>
    </xf>
    <xf numFmtId="2" fontId="1" fillId="0" borderId="35" xfId="0" applyNumberFormat="1" applyFont="1" applyBorder="1" applyAlignment="1">
      <alignment horizontal="left" vertical="center" wrapText="1"/>
    </xf>
    <xf numFmtId="2" fontId="1" fillId="0" borderId="36" xfId="0" applyNumberFormat="1" applyFont="1" applyBorder="1" applyAlignment="1">
      <alignment horizontal="left" vertical="center" wrapText="1"/>
    </xf>
    <xf numFmtId="0" fontId="2" fillId="3" borderId="37" xfId="0" applyFont="1" applyFill="1" applyBorder="1" applyAlignment="1">
      <alignment horizontal="center" vertical="center" wrapText="1"/>
    </xf>
    <xf numFmtId="0" fontId="2" fillId="3" borderId="38" xfId="0" applyFont="1" applyFill="1" applyBorder="1" applyAlignment="1">
      <alignment horizontal="center" vertical="center"/>
    </xf>
    <xf numFmtId="0" fontId="2" fillId="3" borderId="31"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2" fillId="3" borderId="34" xfId="0" applyFont="1" applyFill="1" applyBorder="1" applyAlignment="1">
      <alignment horizontal="center" vertical="center" wrapText="1"/>
    </xf>
    <xf numFmtId="0" fontId="2" fillId="3" borderId="39"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40" xfId="0" applyFont="1" applyFill="1" applyBorder="1" applyAlignment="1">
      <alignment horizontal="center" vertical="center" wrapText="1"/>
    </xf>
    <xf numFmtId="0" fontId="1" fillId="0" borderId="32" xfId="0" applyFont="1" applyBorder="1" applyAlignment="1">
      <alignment horizontal="center" vertical="top" wrapText="1"/>
    </xf>
    <xf numFmtId="0" fontId="1" fillId="0" borderId="0" xfId="0" applyFont="1" applyBorder="1" applyAlignment="1">
      <alignment horizontal="center" vertical="top" wrapText="1"/>
    </xf>
    <xf numFmtId="0" fontId="1" fillId="0" borderId="33" xfId="0" applyFont="1" applyBorder="1" applyAlignment="1">
      <alignment horizontal="center" vertical="top" wrapText="1"/>
    </xf>
    <xf numFmtId="0" fontId="1" fillId="0" borderId="6" xfId="0" applyFont="1" applyBorder="1" applyAlignment="1">
      <alignment horizontal="center" vertical="top" wrapText="1"/>
    </xf>
    <xf numFmtId="0" fontId="0" fillId="0" borderId="4" xfId="0" applyBorder="1" applyAlignment="1">
      <alignment horizontal="left" vertical="center" wrapText="1"/>
    </xf>
    <xf numFmtId="0" fontId="2" fillId="0" borderId="53" xfId="0" applyFont="1" applyFill="1" applyBorder="1" applyAlignment="1">
      <alignment horizontal="center" vertical="center"/>
    </xf>
    <xf numFmtId="0" fontId="2" fillId="0" borderId="54" xfId="0" applyFont="1" applyFill="1" applyBorder="1" applyAlignment="1">
      <alignment horizontal="center" vertical="center"/>
    </xf>
    <xf numFmtId="0" fontId="7" fillId="0" borderId="0" xfId="0" applyFont="1" applyAlignment="1">
      <alignment horizontal="center"/>
    </xf>
    <xf numFmtId="0" fontId="10" fillId="3" borderId="19" xfId="0" applyFont="1" applyFill="1" applyBorder="1" applyAlignment="1">
      <alignment horizontal="center" vertical="center" wrapText="1"/>
    </xf>
    <xf numFmtId="0" fontId="2" fillId="3" borderId="10" xfId="0" applyFont="1" applyFill="1" applyBorder="1" applyAlignment="1">
      <alignment horizontal="center"/>
    </xf>
    <xf numFmtId="0" fontId="2" fillId="3" borderId="26" xfId="0" applyFont="1" applyFill="1" applyBorder="1" applyAlignment="1">
      <alignment horizontal="center"/>
    </xf>
    <xf numFmtId="0" fontId="2" fillId="3" borderId="41" xfId="0" applyFont="1" applyFill="1" applyBorder="1" applyAlignment="1">
      <alignment horizontal="center"/>
    </xf>
    <xf numFmtId="0" fontId="6" fillId="2" borderId="42" xfId="0" applyFont="1" applyFill="1" applyBorder="1" applyAlignment="1">
      <alignment horizontal="left"/>
    </xf>
    <xf numFmtId="0" fontId="6" fillId="2" borderId="13" xfId="0" applyFont="1" applyFill="1" applyBorder="1" applyAlignment="1">
      <alignment horizontal="left"/>
    </xf>
    <xf numFmtId="0" fontId="6" fillId="2" borderId="43" xfId="0" applyFont="1" applyFill="1" applyBorder="1" applyAlignment="1">
      <alignment horizontal="left"/>
    </xf>
    <xf numFmtId="0" fontId="2" fillId="3" borderId="44" xfId="0" applyFont="1" applyFill="1" applyBorder="1" applyAlignment="1">
      <alignment horizontal="center"/>
    </xf>
    <xf numFmtId="0" fontId="2" fillId="3" borderId="45" xfId="0" applyFont="1" applyFill="1" applyBorder="1" applyAlignment="1">
      <alignment horizontal="center"/>
    </xf>
    <xf numFmtId="0" fontId="2" fillId="3" borderId="46" xfId="0" applyFont="1" applyFill="1" applyBorder="1" applyAlignment="1">
      <alignment horizontal="center" vertical="center" wrapText="1"/>
    </xf>
    <xf numFmtId="0" fontId="2" fillId="3" borderId="47" xfId="0" applyFont="1" applyFill="1" applyBorder="1" applyAlignment="1">
      <alignment horizontal="center" vertical="center" wrapText="1"/>
    </xf>
    <xf numFmtId="0" fontId="2" fillId="3" borderId="48" xfId="0" applyFont="1" applyFill="1" applyBorder="1" applyAlignment="1">
      <alignment horizontal="center" vertical="center" wrapText="1"/>
    </xf>
    <xf numFmtId="0" fontId="2" fillId="3" borderId="49" xfId="0" applyFont="1" applyFill="1" applyBorder="1" applyAlignment="1">
      <alignment horizontal="center" vertical="center" wrapText="1"/>
    </xf>
    <xf numFmtId="0" fontId="1" fillId="0" borderId="41" xfId="0" applyFont="1" applyBorder="1" applyAlignment="1">
      <alignment horizontal="left" vertical="center" wrapText="1"/>
    </xf>
    <xf numFmtId="0" fontId="0" fillId="0" borderId="50" xfId="0" applyBorder="1" applyAlignment="1">
      <alignment horizontal="left" vertical="center" wrapText="1"/>
    </xf>
    <xf numFmtId="0" fontId="0" fillId="0" borderId="17" xfId="0" applyBorder="1" applyAlignment="1">
      <alignment horizontal="left" vertical="center" wrapText="1"/>
    </xf>
    <xf numFmtId="0" fontId="6" fillId="0" borderId="25" xfId="0" applyFont="1" applyBorder="1" applyAlignment="1">
      <alignment horizontal="center" vertical="center" wrapText="1"/>
    </xf>
    <xf numFmtId="0" fontId="6" fillId="0" borderId="19" xfId="0" applyFont="1" applyBorder="1" applyAlignment="1">
      <alignment horizontal="center" vertical="center" wrapText="1"/>
    </xf>
    <xf numFmtId="0" fontId="1" fillId="0" borderId="51"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52" xfId="0" applyFont="1" applyBorder="1" applyAlignment="1">
      <alignment horizontal="center" vertical="center" wrapText="1"/>
    </xf>
    <xf numFmtId="0" fontId="1" fillId="0" borderId="35" xfId="0" applyFont="1" applyBorder="1" applyAlignment="1">
      <alignment horizontal="center" vertical="center" wrapText="1"/>
    </xf>
    <xf numFmtId="0" fontId="1" fillId="0" borderId="36" xfId="0" applyFont="1" applyBorder="1" applyAlignment="1">
      <alignment horizontal="center" vertical="center" wrapText="1"/>
    </xf>
    <xf numFmtId="0" fontId="0" fillId="0" borderId="20" xfId="0" applyBorder="1" applyAlignment="1">
      <alignment horizontal="left" vertical="center" wrapText="1"/>
    </xf>
    <xf numFmtId="0" fontId="1" fillId="0" borderId="37" xfId="0" applyFont="1" applyBorder="1" applyAlignment="1">
      <alignment horizontal="center" vertical="center" wrapText="1"/>
    </xf>
    <xf numFmtId="0" fontId="1" fillId="0" borderId="51" xfId="0" applyFont="1" applyBorder="1" applyAlignment="1">
      <alignment horizontal="left" vertical="center" wrapText="1"/>
    </xf>
    <xf numFmtId="0" fontId="0" fillId="0" borderId="13" xfId="0" applyBorder="1" applyAlignment="1">
      <alignment horizontal="left" vertical="center" wrapText="1"/>
    </xf>
    <xf numFmtId="0" fontId="0" fillId="0" borderId="43" xfId="0" applyBorder="1" applyAlignment="1">
      <alignment horizontal="left" vertical="center" wrapText="1"/>
    </xf>
    <xf numFmtId="0" fontId="0" fillId="0" borderId="32" xfId="0" applyBorder="1" applyAlignment="1">
      <alignment horizontal="left" vertical="center" wrapText="1"/>
    </xf>
    <xf numFmtId="0" fontId="0" fillId="0" borderId="0" xfId="0" applyBorder="1" applyAlignment="1">
      <alignment horizontal="left" vertical="center" wrapText="1"/>
    </xf>
    <xf numFmtId="0" fontId="0" fillId="0" borderId="5" xfId="0" applyBorder="1" applyAlignment="1">
      <alignment horizontal="left" vertical="center" wrapText="1"/>
    </xf>
    <xf numFmtId="0" fontId="0" fillId="0" borderId="33" xfId="0" applyBorder="1" applyAlignment="1">
      <alignment horizontal="left" vertical="center" wrapText="1"/>
    </xf>
    <xf numFmtId="0" fontId="0" fillId="0" borderId="6" xfId="0" applyBorder="1" applyAlignment="1">
      <alignment horizontal="left" vertical="center" wrapText="1"/>
    </xf>
    <xf numFmtId="0" fontId="0" fillId="0" borderId="7" xfId="0" applyBorder="1" applyAlignment="1">
      <alignment horizontal="left" vertical="center" wrapText="1"/>
    </xf>
    <xf numFmtId="0" fontId="1" fillId="0" borderId="35" xfId="0" applyFont="1" applyBorder="1" applyAlignment="1">
      <alignment horizontal="center" vertical="top" wrapText="1"/>
    </xf>
    <xf numFmtId="0" fontId="1" fillId="0" borderId="36" xfId="0" applyFont="1" applyBorder="1" applyAlignment="1">
      <alignment horizontal="center" vertical="top" wrapText="1"/>
    </xf>
    <xf numFmtId="0" fontId="0" fillId="0" borderId="37" xfId="0" applyBorder="1" applyAlignment="1">
      <alignment horizontal="left" vertical="center" wrapText="1"/>
    </xf>
    <xf numFmtId="0" fontId="1" fillId="0" borderId="42" xfId="0" applyFont="1" applyBorder="1" applyAlignment="1">
      <alignment horizontal="center" vertical="center" wrapText="1"/>
    </xf>
    <xf numFmtId="0" fontId="1" fillId="0" borderId="8" xfId="0" applyFont="1" applyBorder="1" applyAlignment="1">
      <alignment horizontal="center" vertical="center" wrapText="1"/>
    </xf>
    <xf numFmtId="0" fontId="0" fillId="0" borderId="8" xfId="0" applyBorder="1" applyAlignment="1">
      <alignment horizontal="center" vertical="center" wrapText="1"/>
    </xf>
    <xf numFmtId="0" fontId="0" fillId="0" borderId="35" xfId="0" applyBorder="1" applyAlignment="1">
      <alignment horizontal="center" vertical="center" wrapText="1"/>
    </xf>
    <xf numFmtId="0" fontId="0" fillId="0" borderId="9" xfId="0" applyBorder="1" applyAlignment="1">
      <alignment horizontal="center" vertical="center" wrapText="1"/>
    </xf>
    <xf numFmtId="0" fontId="0" fillId="0" borderId="36" xfId="0" applyBorder="1" applyAlignment="1">
      <alignment horizontal="center" vertical="center" wrapText="1"/>
    </xf>
    <xf numFmtId="2" fontId="2" fillId="0" borderId="53" xfId="0" applyNumberFormat="1" applyFont="1" applyFill="1" applyBorder="1" applyAlignment="1">
      <alignment horizontal="right" vertical="center" wrapText="1"/>
    </xf>
    <xf numFmtId="2" fontId="2" fillId="0" borderId="54" xfId="0" applyNumberFormat="1" applyFont="1" applyFill="1" applyBorder="1" applyAlignment="1">
      <alignment horizontal="right" vertical="center" wrapText="1"/>
    </xf>
    <xf numFmtId="0" fontId="2" fillId="0" borderId="53" xfId="0" applyFont="1" applyFill="1" applyBorder="1" applyAlignment="1">
      <alignment horizontal="left" vertical="center"/>
    </xf>
    <xf numFmtId="0" fontId="2" fillId="0" borderId="54" xfId="0" applyFont="1" applyFill="1" applyBorder="1" applyAlignment="1">
      <alignment horizontal="left" vertical="center"/>
    </xf>
    <xf numFmtId="0" fontId="1" fillId="0" borderId="31" xfId="0" applyFont="1" applyBorder="1" applyAlignment="1">
      <alignment horizontal="center" wrapText="1"/>
    </xf>
    <xf numFmtId="0" fontId="1" fillId="0" borderId="2" xfId="0" applyFont="1" applyBorder="1" applyAlignment="1">
      <alignment horizontal="center" wrapText="1"/>
    </xf>
    <xf numFmtId="0" fontId="1" fillId="0" borderId="32" xfId="0" applyFont="1" applyBorder="1" applyAlignment="1">
      <alignment horizontal="center" wrapText="1"/>
    </xf>
    <xf numFmtId="0" fontId="1" fillId="0" borderId="0" xfId="0" applyFont="1" applyBorder="1" applyAlignment="1">
      <alignment horizontal="center" wrapText="1"/>
    </xf>
    <xf numFmtId="0" fontId="2" fillId="0" borderId="51" xfId="0" applyFont="1" applyBorder="1" applyAlignment="1">
      <alignment vertical="center" wrapText="1"/>
    </xf>
    <xf numFmtId="0" fontId="1" fillId="0" borderId="13" xfId="0" applyFont="1" applyBorder="1" applyAlignment="1">
      <alignment vertical="center" wrapText="1"/>
    </xf>
    <xf numFmtId="0" fontId="1" fillId="0" borderId="52" xfId="0" applyFont="1" applyBorder="1" applyAlignment="1">
      <alignment vertical="center" wrapText="1"/>
    </xf>
    <xf numFmtId="0" fontId="1" fillId="0" borderId="32" xfId="0" applyFont="1" applyBorder="1" applyAlignment="1">
      <alignment vertical="center" wrapText="1"/>
    </xf>
    <xf numFmtId="0" fontId="1" fillId="0" borderId="0" xfId="0" applyFont="1" applyBorder="1" applyAlignment="1">
      <alignment vertical="center" wrapText="1"/>
    </xf>
    <xf numFmtId="0" fontId="1" fillId="0" borderId="35" xfId="0" applyFont="1" applyBorder="1" applyAlignment="1">
      <alignment vertical="center" wrapText="1"/>
    </xf>
    <xf numFmtId="0" fontId="0" fillId="0" borderId="32" xfId="0" applyBorder="1" applyAlignment="1">
      <alignment wrapText="1"/>
    </xf>
    <xf numFmtId="0" fontId="0" fillId="0" borderId="0" xfId="0" applyBorder="1" applyAlignment="1">
      <alignment wrapText="1"/>
    </xf>
    <xf numFmtId="0" fontId="0" fillId="0" borderId="35" xfId="0" applyBorder="1" applyAlignment="1">
      <alignment wrapText="1"/>
    </xf>
    <xf numFmtId="0" fontId="0" fillId="0" borderId="33" xfId="0" applyBorder="1" applyAlignment="1">
      <alignment wrapText="1"/>
    </xf>
    <xf numFmtId="0" fontId="0" fillId="0" borderId="6" xfId="0" applyBorder="1" applyAlignment="1">
      <alignment wrapText="1"/>
    </xf>
    <xf numFmtId="0" fontId="0" fillId="0" borderId="36" xfId="0" applyBorder="1" applyAlignment="1">
      <alignment wrapText="1"/>
    </xf>
    <xf numFmtId="0" fontId="1" fillId="0" borderId="51" xfId="0" applyFont="1" applyBorder="1" applyAlignment="1">
      <alignment horizontal="center" wrapText="1"/>
    </xf>
    <xf numFmtId="0" fontId="1" fillId="0" borderId="13" xfId="0" applyFont="1" applyBorder="1" applyAlignment="1">
      <alignment horizontal="center" wrapText="1"/>
    </xf>
    <xf numFmtId="0" fontId="1" fillId="0" borderId="52" xfId="0" applyFont="1" applyBorder="1" applyAlignment="1">
      <alignment horizontal="center" wrapText="1"/>
    </xf>
    <xf numFmtId="0" fontId="1" fillId="0" borderId="35" xfId="0" applyFont="1" applyBorder="1" applyAlignment="1">
      <alignment horizontal="center" wrapText="1"/>
    </xf>
    <xf numFmtId="0" fontId="1" fillId="0" borderId="52" xfId="0" applyFont="1" applyBorder="1" applyAlignment="1">
      <alignment horizontal="left" vertical="center" wrapText="1"/>
    </xf>
    <xf numFmtId="0" fontId="1" fillId="0" borderId="32" xfId="0" applyFont="1" applyBorder="1" applyAlignment="1">
      <alignment horizontal="left" vertical="center" wrapText="1"/>
    </xf>
    <xf numFmtId="0" fontId="1" fillId="0" borderId="35" xfId="0" applyFont="1" applyBorder="1" applyAlignment="1">
      <alignment horizontal="left" vertical="center" wrapText="1"/>
    </xf>
    <xf numFmtId="0" fontId="9" fillId="0" borderId="33" xfId="0" applyFont="1" applyBorder="1" applyAlignment="1">
      <alignment horizontal="left" vertical="center" wrapText="1"/>
    </xf>
    <xf numFmtId="0" fontId="9" fillId="0" borderId="36" xfId="0" applyFont="1" applyBorder="1" applyAlignment="1">
      <alignment horizontal="left" vertical="center" wrapText="1"/>
    </xf>
    <xf numFmtId="0" fontId="20" fillId="0" borderId="0" xfId="0" applyFont="1" applyBorder="1" applyAlignment="1">
      <alignment horizontal="left"/>
    </xf>
    <xf numFmtId="0" fontId="2" fillId="3" borderId="31" xfId="0" applyFont="1" applyFill="1" applyBorder="1" applyAlignment="1">
      <alignment horizontal="center" vertical="center"/>
    </xf>
    <xf numFmtId="0" fontId="2" fillId="3" borderId="47" xfId="0" applyFont="1" applyFill="1" applyBorder="1" applyAlignment="1">
      <alignment horizontal="center" vertical="center"/>
    </xf>
    <xf numFmtId="0" fontId="2" fillId="3" borderId="39" xfId="0" applyFont="1" applyFill="1" applyBorder="1" applyAlignment="1">
      <alignment horizontal="center" vertical="center"/>
    </xf>
    <xf numFmtId="0" fontId="2" fillId="3" borderId="49" xfId="0" applyFont="1" applyFill="1" applyBorder="1" applyAlignment="1">
      <alignment horizontal="center" vertical="center"/>
    </xf>
    <xf numFmtId="0" fontId="19" fillId="0" borderId="31" xfId="0" applyFont="1" applyFill="1" applyBorder="1" applyAlignment="1">
      <alignment horizontal="center" vertical="center"/>
    </xf>
    <xf numFmtId="0" fontId="19" fillId="0" borderId="47" xfId="0" applyFont="1" applyFill="1" applyBorder="1" applyAlignment="1">
      <alignment horizontal="center" vertical="center"/>
    </xf>
    <xf numFmtId="0" fontId="19" fillId="0" borderId="32"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33" xfId="0" applyFont="1" applyFill="1" applyBorder="1" applyAlignment="1">
      <alignment horizontal="center" vertical="center"/>
    </xf>
    <xf numFmtId="0" fontId="19" fillId="0" borderId="7" xfId="0" applyFont="1" applyFill="1" applyBorder="1" applyAlignment="1">
      <alignment horizontal="center" vertical="center"/>
    </xf>
    <xf numFmtId="0" fontId="0" fillId="0" borderId="24" xfId="0" applyBorder="1" applyAlignment="1">
      <alignment horizontal="left" vertical="center" wrapText="1"/>
    </xf>
    <xf numFmtId="0" fontId="6" fillId="0" borderId="55" xfId="0" applyFont="1" applyFill="1" applyBorder="1" applyAlignment="1">
      <alignment horizontal="right" vertical="center" wrapText="1"/>
    </xf>
    <xf numFmtId="0" fontId="6" fillId="0" borderId="53" xfId="0" applyFont="1" applyFill="1" applyBorder="1" applyAlignment="1">
      <alignment horizontal="right" vertical="center" wrapText="1"/>
    </xf>
    <xf numFmtId="0" fontId="6" fillId="0" borderId="56" xfId="0" applyFont="1" applyFill="1" applyBorder="1" applyAlignment="1">
      <alignment horizontal="right" vertical="center" wrapText="1"/>
    </xf>
    <xf numFmtId="0" fontId="6" fillId="0" borderId="54" xfId="0" applyFont="1" applyFill="1" applyBorder="1" applyAlignment="1">
      <alignment horizontal="right" vertical="center" wrapText="1"/>
    </xf>
    <xf numFmtId="0" fontId="21" fillId="0" borderId="10" xfId="0" applyFont="1" applyFill="1" applyBorder="1" applyAlignment="1">
      <alignment horizontal="center" vertical="center"/>
    </xf>
    <xf numFmtId="0" fontId="21" fillId="0" borderId="26" xfId="0" applyFont="1" applyFill="1" applyBorder="1" applyAlignment="1">
      <alignment horizontal="center" vertical="center"/>
    </xf>
    <xf numFmtId="0" fontId="21" fillId="0" borderId="45" xfId="0" applyFont="1" applyFill="1" applyBorder="1" applyAlignment="1">
      <alignment horizontal="center" vertical="center"/>
    </xf>
    <xf numFmtId="0" fontId="1" fillId="0" borderId="4" xfId="0" applyFont="1" applyFill="1" applyBorder="1" applyAlignment="1">
      <alignment horizontal="center"/>
    </xf>
    <xf numFmtId="0" fontId="6" fillId="2" borderId="11" xfId="0" applyFont="1" applyFill="1" applyBorder="1" applyAlignment="1">
      <alignment horizontal="left"/>
    </xf>
    <xf numFmtId="0" fontId="6" fillId="2" borderId="12" xfId="0" applyFont="1" applyFill="1" applyBorder="1" applyAlignment="1">
      <alignment horizontal="left"/>
    </xf>
    <xf numFmtId="0" fontId="6" fillId="2" borderId="14" xfId="0" applyFont="1" applyFill="1" applyBorder="1" applyAlignment="1">
      <alignment horizontal="left"/>
    </xf>
    <xf numFmtId="0" fontId="1" fillId="0" borderId="17" xfId="0" applyFont="1" applyFill="1" applyBorder="1" applyAlignment="1">
      <alignment horizontal="center"/>
    </xf>
    <xf numFmtId="0" fontId="21" fillId="0" borderId="18" xfId="0" applyFont="1" applyFill="1" applyBorder="1" applyAlignment="1">
      <alignment horizontal="center" vertical="center"/>
    </xf>
    <xf numFmtId="0" fontId="21" fillId="0" borderId="16" xfId="0" applyFont="1" applyFill="1" applyBorder="1" applyAlignment="1">
      <alignment horizontal="center" vertical="center"/>
    </xf>
    <xf numFmtId="0" fontId="21" fillId="0" borderId="57" xfId="0" applyFont="1" applyFill="1" applyBorder="1" applyAlignment="1">
      <alignment horizontal="center" vertical="center"/>
    </xf>
    <xf numFmtId="0" fontId="2" fillId="3" borderId="32"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1" fillId="0" borderId="26" xfId="0" applyFont="1" applyFill="1" applyBorder="1" applyAlignment="1">
      <alignment horizontal="left" vertical="center"/>
    </xf>
    <xf numFmtId="0" fontId="1" fillId="0" borderId="16" xfId="0" applyFont="1" applyFill="1" applyBorder="1" applyAlignment="1">
      <alignment horizontal="left" vertical="center"/>
    </xf>
    <xf numFmtId="0" fontId="1" fillId="0" borderId="58" xfId="0" applyFont="1" applyFill="1" applyBorder="1" applyAlignment="1">
      <alignment horizontal="center" vertical="center" wrapText="1"/>
    </xf>
    <xf numFmtId="2" fontId="2" fillId="0" borderId="46" xfId="0" applyNumberFormat="1" applyFont="1" applyFill="1" applyBorder="1" applyAlignment="1">
      <alignment horizontal="center" vertical="center"/>
    </xf>
    <xf numFmtId="2" fontId="2" fillId="0" borderId="2" xfId="0" applyNumberFormat="1" applyFont="1" applyFill="1" applyBorder="1" applyAlignment="1">
      <alignment horizontal="center" vertical="center"/>
    </xf>
    <xf numFmtId="2" fontId="2" fillId="0" borderId="47" xfId="0" applyNumberFormat="1" applyFont="1" applyFill="1" applyBorder="1" applyAlignment="1">
      <alignment horizontal="center" vertical="center"/>
    </xf>
    <xf numFmtId="2" fontId="2" fillId="0" borderId="8" xfId="0" applyNumberFormat="1" applyFont="1" applyFill="1" applyBorder="1" applyAlignment="1">
      <alignment horizontal="center" vertical="center"/>
    </xf>
    <xf numFmtId="2" fontId="2" fillId="0" borderId="0" xfId="0" applyNumberFormat="1" applyFont="1" applyFill="1" applyBorder="1" applyAlignment="1">
      <alignment horizontal="center" vertical="center"/>
    </xf>
    <xf numFmtId="2" fontId="2" fillId="0" borderId="5" xfId="0" applyNumberFormat="1" applyFont="1" applyFill="1" applyBorder="1" applyAlignment="1">
      <alignment horizontal="center" vertical="center"/>
    </xf>
    <xf numFmtId="2" fontId="2" fillId="0" borderId="9" xfId="0" applyNumberFormat="1" applyFont="1" applyFill="1" applyBorder="1" applyAlignment="1">
      <alignment horizontal="center" vertical="center"/>
    </xf>
    <xf numFmtId="2" fontId="2" fillId="0" borderId="6" xfId="0" applyNumberFormat="1" applyFont="1" applyFill="1" applyBorder="1" applyAlignment="1">
      <alignment horizontal="center" vertical="center"/>
    </xf>
    <xf numFmtId="2" fontId="2" fillId="0" borderId="7" xfId="0" applyNumberFormat="1" applyFont="1" applyFill="1" applyBorder="1" applyAlignment="1">
      <alignment horizontal="center" vertical="center"/>
    </xf>
    <xf numFmtId="0" fontId="2" fillId="3" borderId="38" xfId="0" applyFont="1" applyFill="1" applyBorder="1" applyAlignment="1">
      <alignment horizontal="center" vertical="center" wrapText="1"/>
    </xf>
  </cellXfs>
  <cellStyles count="1">
    <cellStyle name="Normal" xfId="0" builtinId="0"/>
  </cellStyles>
  <dxfs count="8">
    <dxf>
      <font>
        <b/>
        <i val="0"/>
        <color rgb="FFFF0000"/>
      </font>
    </dxf>
    <dxf>
      <fill>
        <patternFill>
          <bgColor rgb="FFFF0000"/>
        </patternFill>
      </fill>
    </dxf>
    <dxf>
      <font>
        <b/>
        <i val="0"/>
        <color rgb="FF006600"/>
      </font>
    </dxf>
    <dxf>
      <font>
        <color rgb="FFFF0000"/>
      </font>
    </dxf>
    <dxf>
      <font>
        <color rgb="FFFF0000"/>
      </font>
    </dxf>
    <dxf>
      <fill>
        <patternFill>
          <bgColor rgb="FFFF0000"/>
        </patternFill>
      </fill>
    </dxf>
    <dxf>
      <font>
        <b/>
        <i val="0"/>
        <color rgb="FF006600"/>
      </font>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2:X141"/>
  <sheetViews>
    <sheetView tabSelected="1" view="pageBreakPreview" zoomScale="85" zoomScaleNormal="100" zoomScaleSheetLayoutView="85" workbookViewId="0">
      <selection activeCell="O12" sqref="O12:P15"/>
    </sheetView>
  </sheetViews>
  <sheetFormatPr defaultRowHeight="12.75" x14ac:dyDescent="0.2"/>
  <cols>
    <col min="1" max="1" width="4.7109375" customWidth="1"/>
    <col min="2" max="2" width="11.42578125" customWidth="1"/>
    <col min="3" max="3" width="5.7109375" customWidth="1"/>
    <col min="4" max="5" width="9.140625" style="54"/>
    <col min="6" max="6" width="3.85546875" customWidth="1"/>
    <col min="8" max="8" width="16.7109375" customWidth="1"/>
    <col min="9" max="9" width="10.7109375" style="49" customWidth="1"/>
    <col min="10" max="10" width="10" style="34" customWidth="1"/>
    <col min="12" max="12" width="10.28515625" customWidth="1"/>
    <col min="13" max="13" width="12" customWidth="1"/>
    <col min="14" max="14" width="12.5703125" customWidth="1"/>
    <col min="15" max="15" width="9.85546875" customWidth="1"/>
    <col min="16" max="16" width="21.140625" customWidth="1"/>
    <col min="18" max="18" width="10.42578125" bestFit="1" customWidth="1"/>
    <col min="19" max="19" width="4.28515625" customWidth="1"/>
    <col min="20" max="20" width="3.42578125" customWidth="1"/>
    <col min="24" max="24" width="18.28515625" customWidth="1"/>
  </cols>
  <sheetData>
    <row r="2" spans="1:20" ht="24" x14ac:dyDescent="0.45">
      <c r="A2" s="8"/>
      <c r="B2" s="199" t="s">
        <v>420</v>
      </c>
      <c r="C2" s="199"/>
      <c r="D2" s="199"/>
      <c r="E2" s="199"/>
      <c r="F2" s="199"/>
      <c r="G2" s="199"/>
      <c r="H2" s="199"/>
      <c r="I2" s="199"/>
      <c r="J2" s="199"/>
      <c r="K2" s="199"/>
      <c r="L2" s="199"/>
      <c r="M2" s="199"/>
      <c r="N2" s="199"/>
      <c r="O2" s="199"/>
      <c r="P2" s="199"/>
      <c r="Q2" s="199"/>
      <c r="R2" s="199"/>
      <c r="S2" s="199"/>
    </row>
    <row r="3" spans="1:20" ht="6" customHeight="1" thickBot="1" x14ac:dyDescent="0.25">
      <c r="A3" s="8"/>
      <c r="B3" s="1"/>
      <c r="C3" s="1"/>
      <c r="D3" s="7"/>
      <c r="E3" s="7"/>
      <c r="F3" s="1"/>
      <c r="G3" s="1"/>
      <c r="H3" s="3"/>
      <c r="I3" s="56"/>
      <c r="J3" s="30"/>
      <c r="K3" s="1"/>
      <c r="L3" s="4"/>
      <c r="M3" s="4"/>
    </row>
    <row r="4" spans="1:20" ht="19.5" x14ac:dyDescent="0.4">
      <c r="A4" s="8"/>
      <c r="B4" s="95" t="s">
        <v>29</v>
      </c>
      <c r="C4" s="96"/>
      <c r="D4" s="97"/>
      <c r="E4" s="97"/>
      <c r="F4" s="98"/>
      <c r="G4" s="98"/>
      <c r="H4" s="98"/>
      <c r="I4" s="99"/>
      <c r="J4" s="100"/>
      <c r="K4" s="101"/>
      <c r="L4" s="102"/>
      <c r="M4" s="102"/>
      <c r="N4" s="103"/>
      <c r="O4" s="103"/>
      <c r="P4" s="103"/>
      <c r="Q4" s="103"/>
      <c r="R4" s="103"/>
      <c r="S4" s="104"/>
    </row>
    <row r="5" spans="1:20" ht="15" x14ac:dyDescent="0.2">
      <c r="A5" s="8"/>
      <c r="B5" s="105" t="s">
        <v>463</v>
      </c>
      <c r="C5" s="9"/>
      <c r="D5" s="51"/>
      <c r="E5" s="51"/>
      <c r="F5" s="3"/>
      <c r="G5" s="3"/>
      <c r="H5" s="3"/>
      <c r="I5" s="56"/>
      <c r="J5" s="31"/>
      <c r="K5" s="20"/>
      <c r="L5" s="21"/>
      <c r="M5" s="21"/>
      <c r="N5" s="4"/>
      <c r="O5" s="4"/>
      <c r="P5" s="4"/>
      <c r="Q5" s="4"/>
      <c r="R5" s="4"/>
      <c r="S5" s="106"/>
    </row>
    <row r="6" spans="1:20" ht="15" x14ac:dyDescent="0.2">
      <c r="A6" s="8"/>
      <c r="B6" s="105" t="s">
        <v>383</v>
      </c>
      <c r="C6" s="10"/>
      <c r="D6" s="52"/>
      <c r="E6" s="272" t="s">
        <v>465</v>
      </c>
      <c r="F6" s="272"/>
      <c r="G6" s="272"/>
      <c r="H6" s="272"/>
      <c r="I6" s="56"/>
      <c r="J6" s="31"/>
      <c r="K6" s="3"/>
      <c r="L6" s="4"/>
      <c r="M6" s="4"/>
      <c r="N6" s="4"/>
      <c r="O6" s="4"/>
      <c r="P6" s="4"/>
      <c r="Q6" s="4"/>
      <c r="R6" s="4"/>
      <c r="S6" s="106"/>
    </row>
    <row r="7" spans="1:20" ht="15" x14ac:dyDescent="0.2">
      <c r="A7" s="8"/>
      <c r="B7" s="107" t="s">
        <v>464</v>
      </c>
      <c r="C7" s="3"/>
      <c r="D7" s="51"/>
      <c r="E7" s="51"/>
      <c r="F7" s="3"/>
      <c r="G7" s="3"/>
      <c r="H7" s="3"/>
      <c r="I7" s="56"/>
      <c r="J7" s="31"/>
      <c r="K7" s="3"/>
      <c r="L7" s="4"/>
      <c r="M7" s="4"/>
      <c r="N7" s="4"/>
      <c r="O7" s="4"/>
      <c r="P7" s="4"/>
      <c r="Q7" s="4"/>
      <c r="R7" s="4"/>
      <c r="S7" s="106"/>
    </row>
    <row r="8" spans="1:20" ht="19.5" customHeight="1" thickBot="1" x14ac:dyDescent="0.25">
      <c r="A8" s="8"/>
      <c r="B8" s="108" t="s">
        <v>442</v>
      </c>
      <c r="C8" s="109"/>
      <c r="D8" s="110" t="s">
        <v>443</v>
      </c>
      <c r="E8" s="110"/>
      <c r="F8" s="109"/>
      <c r="G8" s="109"/>
      <c r="H8" s="109"/>
      <c r="I8" s="111"/>
      <c r="J8" s="112"/>
      <c r="K8" s="109"/>
      <c r="L8" s="113"/>
      <c r="M8" s="113"/>
      <c r="N8" s="113"/>
      <c r="O8" s="113"/>
      <c r="P8" s="113"/>
      <c r="Q8" s="113"/>
      <c r="R8" s="113"/>
      <c r="S8" s="114"/>
    </row>
    <row r="9" spans="1:20" ht="15" customHeight="1" thickBot="1" x14ac:dyDescent="0.25">
      <c r="A9" s="8"/>
      <c r="B9" s="1"/>
      <c r="C9" s="1"/>
      <c r="D9" s="7"/>
      <c r="E9" s="7"/>
      <c r="F9" s="1"/>
      <c r="G9" s="1"/>
      <c r="H9" s="1"/>
      <c r="I9" s="2"/>
      <c r="J9" s="30"/>
      <c r="K9" s="1"/>
      <c r="T9" s="19"/>
    </row>
    <row r="10" spans="1:20" ht="18" customHeight="1" x14ac:dyDescent="0.2">
      <c r="A10" s="8"/>
      <c r="B10" s="216" t="s">
        <v>18</v>
      </c>
      <c r="C10" s="152"/>
      <c r="D10" s="152" t="s">
        <v>19</v>
      </c>
      <c r="E10" s="152"/>
      <c r="F10" s="152"/>
      <c r="G10" s="152"/>
      <c r="H10" s="152" t="s">
        <v>0</v>
      </c>
      <c r="I10" s="152"/>
      <c r="J10" s="152"/>
      <c r="K10" s="152" t="s">
        <v>20</v>
      </c>
      <c r="L10" s="152"/>
      <c r="M10" s="152"/>
      <c r="N10" s="152"/>
      <c r="O10" s="152" t="s">
        <v>21</v>
      </c>
      <c r="P10" s="152"/>
      <c r="Q10" s="152" t="s">
        <v>22</v>
      </c>
      <c r="R10" s="152"/>
      <c r="S10" s="153"/>
      <c r="T10" s="19"/>
    </row>
    <row r="11" spans="1:20" ht="41.25" customHeight="1" x14ac:dyDescent="0.2">
      <c r="A11" s="8"/>
      <c r="B11" s="217"/>
      <c r="C11" s="154"/>
      <c r="D11" s="154"/>
      <c r="E11" s="154"/>
      <c r="F11" s="154"/>
      <c r="G11" s="154"/>
      <c r="H11" s="154"/>
      <c r="I11" s="154"/>
      <c r="J11" s="154"/>
      <c r="K11" s="154"/>
      <c r="L11" s="154"/>
      <c r="M11" s="154"/>
      <c r="N11" s="154"/>
      <c r="O11" s="154"/>
      <c r="P11" s="154"/>
      <c r="Q11" s="154"/>
      <c r="R11" s="154"/>
      <c r="S11" s="155"/>
      <c r="T11" s="94"/>
    </row>
    <row r="12" spans="1:20" ht="18.75" customHeight="1" x14ac:dyDescent="0.2">
      <c r="A12" s="8"/>
      <c r="B12" s="162" t="s">
        <v>432</v>
      </c>
      <c r="C12" s="163"/>
      <c r="D12" s="168" t="s">
        <v>23</v>
      </c>
      <c r="E12" s="169"/>
      <c r="F12" s="169"/>
      <c r="G12" s="169"/>
      <c r="H12" s="169" t="s">
        <v>24</v>
      </c>
      <c r="I12" s="169"/>
      <c r="J12" s="169"/>
      <c r="K12" s="169" t="s">
        <v>438</v>
      </c>
      <c r="L12" s="169"/>
      <c r="M12" s="169"/>
      <c r="N12" s="169"/>
      <c r="O12" s="169" t="s">
        <v>435</v>
      </c>
      <c r="P12" s="169"/>
      <c r="Q12" s="169" t="s">
        <v>480</v>
      </c>
      <c r="R12" s="196"/>
      <c r="S12" s="223"/>
      <c r="T12" s="11"/>
    </row>
    <row r="13" spans="1:20" ht="18.75" customHeight="1" x14ac:dyDescent="0.2">
      <c r="A13" s="8"/>
      <c r="B13" s="162"/>
      <c r="C13" s="163"/>
      <c r="D13" s="169"/>
      <c r="E13" s="169"/>
      <c r="F13" s="169"/>
      <c r="G13" s="169"/>
      <c r="H13" s="169"/>
      <c r="I13" s="169"/>
      <c r="J13" s="169"/>
      <c r="K13" s="169"/>
      <c r="L13" s="169"/>
      <c r="M13" s="169"/>
      <c r="N13" s="169"/>
      <c r="O13" s="169"/>
      <c r="P13" s="169"/>
      <c r="Q13" s="196"/>
      <c r="R13" s="196"/>
      <c r="S13" s="223"/>
      <c r="T13" s="11"/>
    </row>
    <row r="14" spans="1:20" ht="18.75" customHeight="1" x14ac:dyDescent="0.2">
      <c r="A14" s="8"/>
      <c r="B14" s="164"/>
      <c r="C14" s="165"/>
      <c r="D14" s="171"/>
      <c r="E14" s="171"/>
      <c r="F14" s="171"/>
      <c r="G14" s="171"/>
      <c r="H14" s="196"/>
      <c r="I14" s="196"/>
      <c r="J14" s="196"/>
      <c r="K14" s="169"/>
      <c r="L14" s="169"/>
      <c r="M14" s="169"/>
      <c r="N14" s="169"/>
      <c r="O14" s="169"/>
      <c r="P14" s="169"/>
      <c r="Q14" s="196"/>
      <c r="R14" s="196"/>
      <c r="S14" s="223"/>
      <c r="T14" s="16"/>
    </row>
    <row r="15" spans="1:20" ht="18.75" customHeight="1" x14ac:dyDescent="0.2">
      <c r="A15" s="8"/>
      <c r="B15" s="164"/>
      <c r="C15" s="165"/>
      <c r="D15" s="171"/>
      <c r="E15" s="171"/>
      <c r="F15" s="171"/>
      <c r="G15" s="171"/>
      <c r="H15" s="196"/>
      <c r="I15" s="196"/>
      <c r="J15" s="196"/>
      <c r="K15" s="196"/>
      <c r="L15" s="196"/>
      <c r="M15" s="196"/>
      <c r="N15" s="196"/>
      <c r="O15" s="196"/>
      <c r="P15" s="196"/>
      <c r="Q15" s="196"/>
      <c r="R15" s="196"/>
      <c r="S15" s="223"/>
      <c r="T15" s="17"/>
    </row>
    <row r="16" spans="1:20" ht="26.25" customHeight="1" x14ac:dyDescent="0.2">
      <c r="A16" s="8"/>
      <c r="B16" s="162" t="s">
        <v>441</v>
      </c>
      <c r="C16" s="163"/>
      <c r="D16" s="168" t="s">
        <v>427</v>
      </c>
      <c r="E16" s="169"/>
      <c r="F16" s="169"/>
      <c r="G16" s="169"/>
      <c r="H16" s="169" t="s">
        <v>430</v>
      </c>
      <c r="I16" s="169"/>
      <c r="J16" s="169"/>
      <c r="K16" s="163" t="s">
        <v>431</v>
      </c>
      <c r="L16" s="163"/>
      <c r="M16" s="163"/>
      <c r="N16" s="163"/>
      <c r="O16" s="169" t="s">
        <v>428</v>
      </c>
      <c r="P16" s="169"/>
      <c r="Q16" s="169" t="str">
        <f>Q12</f>
        <v>See drawings:
T001.00, E001.00, E101.00, E703.00</v>
      </c>
      <c r="R16" s="196"/>
      <c r="S16" s="223"/>
      <c r="T16" s="11"/>
    </row>
    <row r="17" spans="1:24" ht="26.25" customHeight="1" x14ac:dyDescent="0.2">
      <c r="A17" s="8"/>
      <c r="B17" s="162"/>
      <c r="C17" s="163"/>
      <c r="D17" s="169"/>
      <c r="E17" s="169"/>
      <c r="F17" s="169"/>
      <c r="G17" s="169"/>
      <c r="H17" s="169"/>
      <c r="I17" s="169"/>
      <c r="J17" s="169"/>
      <c r="K17" s="163"/>
      <c r="L17" s="163"/>
      <c r="M17" s="163"/>
      <c r="N17" s="163"/>
      <c r="O17" s="169"/>
      <c r="P17" s="169"/>
      <c r="Q17" s="196"/>
      <c r="R17" s="196"/>
      <c r="S17" s="223"/>
      <c r="T17" s="11"/>
    </row>
    <row r="18" spans="1:24" ht="26.25" customHeight="1" x14ac:dyDescent="0.2">
      <c r="A18" s="8"/>
      <c r="B18" s="164"/>
      <c r="C18" s="165"/>
      <c r="D18" s="171"/>
      <c r="E18" s="171"/>
      <c r="F18" s="171"/>
      <c r="G18" s="171"/>
      <c r="H18" s="196"/>
      <c r="I18" s="196"/>
      <c r="J18" s="196"/>
      <c r="K18" s="163"/>
      <c r="L18" s="163"/>
      <c r="M18" s="163"/>
      <c r="N18" s="163"/>
      <c r="O18" s="169"/>
      <c r="P18" s="169"/>
      <c r="Q18" s="196"/>
      <c r="R18" s="196"/>
      <c r="S18" s="223"/>
      <c r="T18" s="16"/>
      <c r="X18" s="147"/>
    </row>
    <row r="19" spans="1:24" ht="30.75" customHeight="1" thickBot="1" x14ac:dyDescent="0.25">
      <c r="A19" s="8"/>
      <c r="B19" s="164"/>
      <c r="C19" s="165"/>
      <c r="D19" s="171"/>
      <c r="E19" s="171"/>
      <c r="F19" s="171"/>
      <c r="G19" s="171"/>
      <c r="H19" s="236"/>
      <c r="I19" s="236"/>
      <c r="J19" s="236"/>
      <c r="K19" s="224"/>
      <c r="L19" s="224"/>
      <c r="M19" s="224"/>
      <c r="N19" s="224"/>
      <c r="O19" s="196"/>
      <c r="P19" s="196"/>
      <c r="Q19" s="196"/>
      <c r="R19" s="196"/>
      <c r="S19" s="223"/>
      <c r="T19" s="17"/>
      <c r="X19" s="148"/>
    </row>
    <row r="20" spans="1:24" ht="26.25" customHeight="1" x14ac:dyDescent="0.2">
      <c r="A20" s="8"/>
      <c r="B20" s="237" t="s">
        <v>434</v>
      </c>
      <c r="C20" s="220"/>
      <c r="D20" s="251" t="s">
        <v>402</v>
      </c>
      <c r="E20" s="252"/>
      <c r="F20" s="252"/>
      <c r="G20" s="253"/>
      <c r="H20" s="263" t="s">
        <v>426</v>
      </c>
      <c r="I20" s="264"/>
      <c r="J20" s="265"/>
      <c r="K20" s="218" t="s">
        <v>437</v>
      </c>
      <c r="L20" s="219"/>
      <c r="M20" s="219"/>
      <c r="N20" s="220"/>
      <c r="O20" s="225" t="s">
        <v>436</v>
      </c>
      <c r="P20" s="267"/>
      <c r="Q20" s="225" t="str">
        <f>Q12 &amp; ", " &amp;X19</f>
        <v xml:space="preserve">See drawings:
T001.00, E001.00, E101.00, E703.00, </v>
      </c>
      <c r="R20" s="226"/>
      <c r="S20" s="227"/>
      <c r="T20" s="11"/>
    </row>
    <row r="21" spans="1:24" ht="26.25" customHeight="1" x14ac:dyDescent="0.2">
      <c r="A21" s="8"/>
      <c r="B21" s="238"/>
      <c r="C21" s="221"/>
      <c r="D21" s="254"/>
      <c r="E21" s="255"/>
      <c r="F21" s="255"/>
      <c r="G21" s="256"/>
      <c r="H21" s="249"/>
      <c r="I21" s="250"/>
      <c r="J21" s="266"/>
      <c r="K21" s="177"/>
      <c r="L21" s="178"/>
      <c r="M21" s="178"/>
      <c r="N21" s="221"/>
      <c r="O21" s="268"/>
      <c r="P21" s="269"/>
      <c r="Q21" s="228"/>
      <c r="R21" s="229"/>
      <c r="S21" s="230"/>
      <c r="T21" s="11"/>
    </row>
    <row r="22" spans="1:24" ht="26.25" customHeight="1" x14ac:dyDescent="0.2">
      <c r="A22" s="8"/>
      <c r="B22" s="239"/>
      <c r="C22" s="240"/>
      <c r="D22" s="257"/>
      <c r="E22" s="258"/>
      <c r="F22" s="258"/>
      <c r="G22" s="259"/>
      <c r="H22" s="192" t="str">
        <f>E6</f>
        <v>BBO - ROOSEVELT (360 PULASKI AVE.)</v>
      </c>
      <c r="I22" s="193"/>
      <c r="J22" s="234"/>
      <c r="K22" s="177"/>
      <c r="L22" s="178"/>
      <c r="M22" s="178"/>
      <c r="N22" s="221"/>
      <c r="O22" s="268"/>
      <c r="P22" s="269"/>
      <c r="Q22" s="228"/>
      <c r="R22" s="229"/>
      <c r="S22" s="230"/>
      <c r="T22" s="16"/>
    </row>
    <row r="23" spans="1:24" ht="26.25" customHeight="1" thickBot="1" x14ac:dyDescent="0.25">
      <c r="A23" s="8"/>
      <c r="B23" s="241"/>
      <c r="C23" s="242"/>
      <c r="D23" s="260"/>
      <c r="E23" s="261"/>
      <c r="F23" s="261"/>
      <c r="G23" s="262"/>
      <c r="H23" s="194"/>
      <c r="I23" s="195"/>
      <c r="J23" s="235"/>
      <c r="K23" s="179"/>
      <c r="L23" s="180"/>
      <c r="M23" s="180"/>
      <c r="N23" s="222"/>
      <c r="O23" s="270"/>
      <c r="P23" s="271"/>
      <c r="Q23" s="231"/>
      <c r="R23" s="232"/>
      <c r="S23" s="233"/>
      <c r="T23" s="17"/>
    </row>
    <row r="24" spans="1:24" ht="26.25" customHeight="1" x14ac:dyDescent="0.2">
      <c r="A24" s="8"/>
      <c r="B24" s="162" t="s">
        <v>433</v>
      </c>
      <c r="C24" s="163"/>
      <c r="D24" s="168" t="s">
        <v>25</v>
      </c>
      <c r="E24" s="169"/>
      <c r="F24" s="169"/>
      <c r="G24" s="170"/>
      <c r="H24" s="247" t="s">
        <v>429</v>
      </c>
      <c r="I24" s="248"/>
      <c r="J24" s="248"/>
      <c r="K24" s="175" t="s">
        <v>26</v>
      </c>
      <c r="L24" s="176"/>
      <c r="M24" s="176"/>
      <c r="N24" s="181" t="str">
        <f>ROUND(Q40,3) &amp; " Watts/ft²"</f>
        <v>0.896 Watts/ft²</v>
      </c>
      <c r="O24" s="213" t="s">
        <v>440</v>
      </c>
      <c r="P24" s="169"/>
      <c r="Q24" s="169" t="str">
        <f>Q12</f>
        <v>See drawings:
T001.00, E001.00, E101.00, E703.00</v>
      </c>
      <c r="R24" s="196"/>
      <c r="S24" s="223"/>
      <c r="T24" s="11"/>
    </row>
    <row r="25" spans="1:24" ht="26.25" customHeight="1" x14ac:dyDescent="0.2">
      <c r="A25" s="8"/>
      <c r="B25" s="162"/>
      <c r="C25" s="163"/>
      <c r="D25" s="169"/>
      <c r="E25" s="169"/>
      <c r="F25" s="169"/>
      <c r="G25" s="170"/>
      <c r="H25" s="249"/>
      <c r="I25" s="250"/>
      <c r="J25" s="250"/>
      <c r="K25" s="177"/>
      <c r="L25" s="178"/>
      <c r="M25" s="178"/>
      <c r="N25" s="182"/>
      <c r="O25" s="213"/>
      <c r="P25" s="169"/>
      <c r="Q25" s="196"/>
      <c r="R25" s="196"/>
      <c r="S25" s="223"/>
      <c r="T25" s="11"/>
    </row>
    <row r="26" spans="1:24" ht="26.25" customHeight="1" x14ac:dyDescent="0.2">
      <c r="A26" s="8"/>
      <c r="B26" s="164"/>
      <c r="C26" s="165"/>
      <c r="D26" s="171"/>
      <c r="E26" s="171"/>
      <c r="F26" s="171"/>
      <c r="G26" s="172"/>
      <c r="H26" s="192" t="str">
        <f>E6</f>
        <v>BBO - ROOSEVELT (360 PULASKI AVE.)</v>
      </c>
      <c r="I26" s="193"/>
      <c r="J26" s="193"/>
      <c r="K26" s="177"/>
      <c r="L26" s="178"/>
      <c r="M26" s="178"/>
      <c r="N26" s="182"/>
      <c r="O26" s="213"/>
      <c r="P26" s="169"/>
      <c r="Q26" s="196"/>
      <c r="R26" s="196"/>
      <c r="S26" s="223"/>
      <c r="T26" s="16"/>
    </row>
    <row r="27" spans="1:24" ht="25.5" customHeight="1" thickBot="1" x14ac:dyDescent="0.25">
      <c r="A27" s="8"/>
      <c r="B27" s="166"/>
      <c r="C27" s="167"/>
      <c r="D27" s="173"/>
      <c r="E27" s="173"/>
      <c r="F27" s="173"/>
      <c r="G27" s="174"/>
      <c r="H27" s="194"/>
      <c r="I27" s="195"/>
      <c r="J27" s="195"/>
      <c r="K27" s="179"/>
      <c r="L27" s="180"/>
      <c r="M27" s="180"/>
      <c r="N27" s="183"/>
      <c r="O27" s="214"/>
      <c r="P27" s="215"/>
      <c r="Q27" s="215"/>
      <c r="R27" s="215"/>
      <c r="S27" s="283"/>
      <c r="T27" s="17"/>
    </row>
    <row r="28" spans="1:24" ht="14.25" customHeight="1" thickBot="1" x14ac:dyDescent="0.25">
      <c r="A28" s="8"/>
      <c r="B28" s="12"/>
      <c r="C28" s="12"/>
      <c r="D28" s="18"/>
      <c r="E28" s="18"/>
      <c r="F28" s="12"/>
      <c r="G28" s="12"/>
      <c r="H28" s="12"/>
      <c r="I28" s="12"/>
      <c r="J28" s="12"/>
      <c r="K28" s="12"/>
      <c r="L28" s="12"/>
      <c r="M28" s="12"/>
      <c r="N28" s="12"/>
      <c r="O28" s="12"/>
      <c r="P28" s="12"/>
      <c r="Q28" s="18"/>
      <c r="R28" s="18"/>
      <c r="S28" s="18"/>
      <c r="T28" s="16"/>
    </row>
    <row r="29" spans="1:24" ht="15.75" customHeight="1" thickTop="1" x14ac:dyDescent="0.2">
      <c r="A29" s="8"/>
      <c r="B29" s="13"/>
      <c r="C29" s="14"/>
      <c r="D29" s="53"/>
      <c r="E29" s="53"/>
      <c r="F29" s="14"/>
      <c r="G29" s="12"/>
      <c r="H29" s="12"/>
      <c r="I29" s="12"/>
      <c r="J29" s="12"/>
      <c r="K29" s="284" t="str">
        <f>IF(M29&lt;&gt;0,IF(M29&lt;1.2,"PASSES","FAILS"),"")</f>
        <v>PASSES</v>
      </c>
      <c r="L29" s="285"/>
      <c r="M29" s="243">
        <f>ROUND(Q40,4)</f>
        <v>0.89570000000000005</v>
      </c>
      <c r="N29" s="245" t="s">
        <v>27</v>
      </c>
      <c r="O29" s="197" t="s">
        <v>28</v>
      </c>
      <c r="P29" s="160" t="s">
        <v>393</v>
      </c>
      <c r="Q29" s="11"/>
      <c r="R29" s="11"/>
      <c r="S29" s="11"/>
      <c r="T29" s="16"/>
    </row>
    <row r="30" spans="1:24" ht="9.75" customHeight="1" thickBot="1" x14ac:dyDescent="0.25">
      <c r="A30" s="8"/>
      <c r="B30" s="14"/>
      <c r="C30" s="14"/>
      <c r="D30" s="53"/>
      <c r="E30" s="53"/>
      <c r="F30" s="14"/>
      <c r="G30" s="12"/>
      <c r="H30" s="15"/>
      <c r="I30" s="15"/>
      <c r="J30" s="15"/>
      <c r="K30" s="286"/>
      <c r="L30" s="287"/>
      <c r="M30" s="244"/>
      <c r="N30" s="246"/>
      <c r="O30" s="198"/>
      <c r="P30" s="161"/>
      <c r="Q30" s="16"/>
      <c r="R30" s="16"/>
      <c r="S30" s="16"/>
      <c r="T30" s="16"/>
    </row>
    <row r="31" spans="1:24" ht="9.75" customHeight="1" thickTop="1" x14ac:dyDescent="0.2">
      <c r="A31" s="8"/>
      <c r="B31" s="14"/>
      <c r="C31" s="14"/>
      <c r="D31" s="53"/>
      <c r="E31" s="53"/>
      <c r="F31" s="14"/>
      <c r="G31" s="12"/>
      <c r="H31" s="15"/>
      <c r="I31" s="15"/>
      <c r="J31" s="15"/>
      <c r="K31" s="22"/>
      <c r="L31" s="22"/>
      <c r="M31" s="23"/>
      <c r="N31" s="24"/>
      <c r="O31" s="25"/>
      <c r="P31" s="26"/>
      <c r="Q31" s="16"/>
      <c r="R31" s="16"/>
      <c r="S31" s="16"/>
      <c r="T31" s="16"/>
    </row>
    <row r="32" spans="1:24" ht="9.75" customHeight="1" x14ac:dyDescent="0.2">
      <c r="A32" s="8"/>
      <c r="B32" s="14"/>
      <c r="C32" s="14"/>
      <c r="D32" s="53"/>
      <c r="E32" s="53"/>
      <c r="F32" s="14"/>
      <c r="G32" s="12"/>
      <c r="H32" s="15"/>
      <c r="I32" s="15"/>
      <c r="J32" s="15"/>
      <c r="K32" s="22"/>
      <c r="L32" s="22"/>
      <c r="M32" s="23"/>
      <c r="N32" s="24"/>
      <c r="O32" s="25"/>
      <c r="P32" s="26"/>
      <c r="Q32" s="16"/>
      <c r="R32" s="16"/>
      <c r="S32" s="16"/>
      <c r="T32" s="16"/>
    </row>
    <row r="33" spans="1:20" ht="9.75" hidden="1" customHeight="1" thickTop="1" x14ac:dyDescent="0.2">
      <c r="A33" s="8"/>
      <c r="B33" s="14"/>
      <c r="C33" s="14"/>
      <c r="D33" s="53"/>
      <c r="E33" s="53"/>
      <c r="F33" s="14"/>
      <c r="G33" s="12"/>
      <c r="H33" s="15"/>
      <c r="I33" s="15"/>
      <c r="J33" s="15"/>
      <c r="K33" s="284" t="str">
        <f>IF(M33&lt;&gt;0,IF(M33&lt;5,"PASSES","FAILS"),"")</f>
        <v/>
      </c>
      <c r="L33" s="285"/>
      <c r="M33" s="243">
        <f>N20</f>
        <v>0</v>
      </c>
      <c r="N33" s="245" t="s">
        <v>345</v>
      </c>
      <c r="O33" s="197" t="s">
        <v>28</v>
      </c>
      <c r="P33" s="160" t="s">
        <v>415</v>
      </c>
      <c r="Q33" s="16"/>
      <c r="R33" s="16"/>
      <c r="S33" s="16"/>
      <c r="T33" s="16"/>
    </row>
    <row r="34" spans="1:20" ht="9.75" hidden="1" customHeight="1" thickBot="1" x14ac:dyDescent="0.25">
      <c r="A34" s="8"/>
      <c r="B34" s="14"/>
      <c r="C34" s="14"/>
      <c r="D34" s="53"/>
      <c r="E34" s="53"/>
      <c r="F34" s="14"/>
      <c r="G34" s="12"/>
      <c r="H34" s="15"/>
      <c r="I34" s="15"/>
      <c r="J34" s="15"/>
      <c r="K34" s="286"/>
      <c r="L34" s="287"/>
      <c r="M34" s="244"/>
      <c r="N34" s="246"/>
      <c r="O34" s="198"/>
      <c r="P34" s="161"/>
      <c r="Q34" s="16"/>
      <c r="R34" s="16"/>
      <c r="S34" s="16"/>
      <c r="T34" s="16"/>
    </row>
    <row r="35" spans="1:20" ht="11.25" customHeight="1" thickBot="1" x14ac:dyDescent="0.25">
      <c r="A35" s="8"/>
      <c r="B35" s="11"/>
      <c r="C35" s="11"/>
      <c r="D35" s="18"/>
      <c r="E35" s="18"/>
      <c r="F35" s="12"/>
      <c r="G35" s="12"/>
      <c r="H35" s="15"/>
      <c r="I35" s="15"/>
      <c r="J35" s="15"/>
      <c r="K35" s="12"/>
      <c r="L35" s="12"/>
      <c r="M35" s="12"/>
      <c r="N35" s="12"/>
      <c r="O35" s="12"/>
      <c r="P35" s="12"/>
      <c r="Q35" s="16"/>
      <c r="R35" s="16"/>
      <c r="S35" s="16"/>
      <c r="T35" s="16"/>
    </row>
    <row r="36" spans="1:20" ht="19.5" x14ac:dyDescent="0.4">
      <c r="A36" s="8"/>
      <c r="B36" s="204" t="s">
        <v>403</v>
      </c>
      <c r="C36" s="205"/>
      <c r="D36" s="205"/>
      <c r="E36" s="205"/>
      <c r="F36" s="205"/>
      <c r="G36" s="205"/>
      <c r="H36" s="205"/>
      <c r="I36" s="205"/>
      <c r="J36" s="205"/>
      <c r="K36" s="205"/>
      <c r="L36" s="205"/>
      <c r="M36" s="205"/>
      <c r="N36" s="205"/>
      <c r="O36" s="205"/>
      <c r="P36" s="205"/>
      <c r="Q36" s="205"/>
      <c r="R36" s="205"/>
      <c r="S36" s="206"/>
    </row>
    <row r="37" spans="1:20" ht="24" customHeight="1" x14ac:dyDescent="0.25">
      <c r="A37" s="8"/>
      <c r="B37" s="200" t="s">
        <v>462</v>
      </c>
      <c r="C37" s="201" t="s">
        <v>1</v>
      </c>
      <c r="D37" s="202"/>
      <c r="E37" s="202"/>
      <c r="F37" s="202"/>
      <c r="G37" s="202"/>
      <c r="H37" s="202"/>
      <c r="I37" s="203"/>
      <c r="J37" s="43"/>
      <c r="K37" s="44" t="s">
        <v>2</v>
      </c>
      <c r="L37" s="44" t="s">
        <v>5</v>
      </c>
      <c r="M37" s="44" t="s">
        <v>7</v>
      </c>
      <c r="N37" s="44" t="s">
        <v>9</v>
      </c>
      <c r="O37" s="201" t="s">
        <v>13</v>
      </c>
      <c r="P37" s="208"/>
      <c r="Q37" s="207" t="s">
        <v>15</v>
      </c>
      <c r="R37" s="202"/>
      <c r="S37" s="208"/>
    </row>
    <row r="38" spans="1:20" ht="51" customHeight="1" x14ac:dyDescent="0.2">
      <c r="A38" s="8"/>
      <c r="B38" s="200"/>
      <c r="C38" s="186" t="s">
        <v>4</v>
      </c>
      <c r="D38" s="187"/>
      <c r="E38" s="187"/>
      <c r="F38" s="187"/>
      <c r="G38" s="187"/>
      <c r="H38" s="188"/>
      <c r="I38" s="184" t="s">
        <v>346</v>
      </c>
      <c r="J38" s="184" t="s">
        <v>344</v>
      </c>
      <c r="K38" s="157" t="s">
        <v>3</v>
      </c>
      <c r="L38" s="157" t="s">
        <v>6</v>
      </c>
      <c r="M38" s="157" t="s">
        <v>8</v>
      </c>
      <c r="N38" s="157" t="s">
        <v>392</v>
      </c>
      <c r="O38" s="273" t="s">
        <v>14</v>
      </c>
      <c r="P38" s="274"/>
      <c r="Q38" s="209" t="s">
        <v>439</v>
      </c>
      <c r="R38" s="187"/>
      <c r="S38" s="210"/>
    </row>
    <row r="39" spans="1:20" ht="24" customHeight="1" x14ac:dyDescent="0.2">
      <c r="A39" s="8"/>
      <c r="B39" s="200"/>
      <c r="C39" s="189"/>
      <c r="D39" s="190"/>
      <c r="E39" s="190"/>
      <c r="F39" s="190"/>
      <c r="G39" s="190"/>
      <c r="H39" s="191"/>
      <c r="I39" s="185"/>
      <c r="J39" s="185"/>
      <c r="K39" s="157"/>
      <c r="L39" s="157"/>
      <c r="M39" s="157"/>
      <c r="N39" s="157"/>
      <c r="O39" s="275"/>
      <c r="P39" s="276"/>
      <c r="Q39" s="211"/>
      <c r="R39" s="190"/>
      <c r="S39" s="212"/>
    </row>
    <row r="40" spans="1:20" ht="15" customHeight="1" x14ac:dyDescent="0.2">
      <c r="A40" s="8"/>
      <c r="B40" s="158" t="str">
        <f>E6</f>
        <v>BBO - ROOSEVELT (360 PULASKI AVE.)</v>
      </c>
      <c r="C40" s="87" t="s">
        <v>266</v>
      </c>
      <c r="D40" s="151" t="s">
        <v>471</v>
      </c>
      <c r="E40" s="151"/>
      <c r="F40" s="151"/>
      <c r="G40" s="151"/>
      <c r="H40" s="151"/>
      <c r="I40" s="32">
        <v>30</v>
      </c>
      <c r="J40" s="32">
        <f>VLOOKUP($C40,'Fix Data'!$A$2:$G$108,3,FALSE)</f>
        <v>0.88</v>
      </c>
      <c r="K40" s="35">
        <v>1</v>
      </c>
      <c r="L40" s="90">
        <v>54</v>
      </c>
      <c r="M40" s="29">
        <f>ROUND(I40*J40*K40,0)</f>
        <v>26</v>
      </c>
      <c r="N40" s="35">
        <f>L40*M40</f>
        <v>1404</v>
      </c>
      <c r="O40" s="277">
        <v>5310</v>
      </c>
      <c r="P40" s="278"/>
      <c r="Q40" s="304">
        <f>N107/O40</f>
        <v>0.895668549905838</v>
      </c>
      <c r="R40" s="305"/>
      <c r="S40" s="306"/>
    </row>
    <row r="41" spans="1:20" ht="15" customHeight="1" x14ac:dyDescent="0.2">
      <c r="A41" s="8"/>
      <c r="B41" s="159"/>
      <c r="C41" s="87" t="s">
        <v>466</v>
      </c>
      <c r="D41" s="151" t="s">
        <v>472</v>
      </c>
      <c r="E41" s="151"/>
      <c r="F41" s="151"/>
      <c r="G41" s="151"/>
      <c r="H41" s="151"/>
      <c r="I41" s="32">
        <v>25</v>
      </c>
      <c r="J41" s="32">
        <v>0.88</v>
      </c>
      <c r="K41" s="35">
        <v>1</v>
      </c>
      <c r="L41" s="90">
        <v>28</v>
      </c>
      <c r="M41" s="29">
        <f t="shared" ref="M41:M50" si="0">ROUND(I41*J41*K41,0)</f>
        <v>22</v>
      </c>
      <c r="N41" s="35">
        <f t="shared" ref="N41:N50" si="1">L41*M41</f>
        <v>616</v>
      </c>
      <c r="O41" s="279"/>
      <c r="P41" s="280"/>
      <c r="Q41" s="307"/>
      <c r="R41" s="308"/>
      <c r="S41" s="309"/>
    </row>
    <row r="42" spans="1:20" ht="15" customHeight="1" x14ac:dyDescent="0.2">
      <c r="A42" s="8"/>
      <c r="B42" s="159"/>
      <c r="C42" s="87" t="s">
        <v>467</v>
      </c>
      <c r="D42" s="151" t="s">
        <v>474</v>
      </c>
      <c r="E42" s="151"/>
      <c r="F42" s="151"/>
      <c r="G42" s="151"/>
      <c r="H42" s="151"/>
      <c r="I42" s="32">
        <v>54</v>
      </c>
      <c r="J42" s="32">
        <v>0.88</v>
      </c>
      <c r="K42" s="35">
        <v>2</v>
      </c>
      <c r="L42" s="90">
        <v>5</v>
      </c>
      <c r="M42" s="29">
        <f t="shared" si="0"/>
        <v>95</v>
      </c>
      <c r="N42" s="35">
        <f t="shared" si="1"/>
        <v>475</v>
      </c>
      <c r="O42" s="279"/>
      <c r="P42" s="280"/>
      <c r="Q42" s="307"/>
      <c r="R42" s="308"/>
      <c r="S42" s="309"/>
    </row>
    <row r="43" spans="1:20" ht="15" customHeight="1" x14ac:dyDescent="0.2">
      <c r="A43" s="8"/>
      <c r="B43" s="159"/>
      <c r="C43" s="87" t="s">
        <v>468</v>
      </c>
      <c r="D43" s="151" t="s">
        <v>475</v>
      </c>
      <c r="E43" s="151"/>
      <c r="F43" s="151"/>
      <c r="G43" s="151"/>
      <c r="H43" s="151"/>
      <c r="I43" s="32">
        <v>54</v>
      </c>
      <c r="J43" s="32">
        <v>0.88</v>
      </c>
      <c r="K43" s="35">
        <v>4</v>
      </c>
      <c r="L43" s="90">
        <v>6</v>
      </c>
      <c r="M43" s="29">
        <f t="shared" si="0"/>
        <v>190</v>
      </c>
      <c r="N43" s="35">
        <f t="shared" si="1"/>
        <v>1140</v>
      </c>
      <c r="O43" s="279"/>
      <c r="P43" s="280"/>
      <c r="Q43" s="307"/>
      <c r="R43" s="308"/>
      <c r="S43" s="309"/>
    </row>
    <row r="44" spans="1:20" ht="15" customHeight="1" x14ac:dyDescent="0.2">
      <c r="A44" s="8"/>
      <c r="B44" s="159"/>
      <c r="C44" s="87" t="s">
        <v>469</v>
      </c>
      <c r="D44" s="151" t="s">
        <v>476</v>
      </c>
      <c r="E44" s="151"/>
      <c r="F44" s="151"/>
      <c r="G44" s="151"/>
      <c r="H44" s="151"/>
      <c r="I44" s="32">
        <v>39</v>
      </c>
      <c r="J44" s="32">
        <v>0.88</v>
      </c>
      <c r="K44" s="35">
        <v>2</v>
      </c>
      <c r="L44" s="90">
        <v>6</v>
      </c>
      <c r="M44" s="29">
        <f t="shared" si="0"/>
        <v>69</v>
      </c>
      <c r="N44" s="35">
        <f t="shared" si="1"/>
        <v>414</v>
      </c>
      <c r="O44" s="279"/>
      <c r="P44" s="280"/>
      <c r="Q44" s="307"/>
      <c r="R44" s="308"/>
      <c r="S44" s="309"/>
    </row>
    <row r="45" spans="1:20" ht="15" customHeight="1" x14ac:dyDescent="0.2">
      <c r="A45" s="8"/>
      <c r="B45" s="159"/>
      <c r="C45" s="87" t="s">
        <v>470</v>
      </c>
      <c r="D45" s="151" t="s">
        <v>477</v>
      </c>
      <c r="E45" s="151"/>
      <c r="F45" s="151"/>
      <c r="G45" s="151"/>
      <c r="H45" s="151"/>
      <c r="I45" s="32">
        <v>45.2</v>
      </c>
      <c r="J45" s="32">
        <v>0.88</v>
      </c>
      <c r="K45" s="35">
        <v>4</v>
      </c>
      <c r="L45" s="90">
        <v>3</v>
      </c>
      <c r="M45" s="29">
        <f t="shared" si="0"/>
        <v>159</v>
      </c>
      <c r="N45" s="35">
        <f t="shared" si="1"/>
        <v>477</v>
      </c>
      <c r="O45" s="279"/>
      <c r="P45" s="280"/>
      <c r="Q45" s="307"/>
      <c r="R45" s="308"/>
      <c r="S45" s="309"/>
    </row>
    <row r="46" spans="1:20" ht="15" customHeight="1" x14ac:dyDescent="0.2">
      <c r="A46" s="8"/>
      <c r="B46" s="159"/>
      <c r="C46" s="87" t="s">
        <v>473</v>
      </c>
      <c r="D46" s="151" t="s">
        <v>478</v>
      </c>
      <c r="E46" s="151"/>
      <c r="F46" s="151"/>
      <c r="G46" s="151"/>
      <c r="H46" s="151"/>
      <c r="I46" s="32">
        <v>52</v>
      </c>
      <c r="J46" s="32">
        <v>0.88</v>
      </c>
      <c r="K46" s="35">
        <v>1</v>
      </c>
      <c r="L46" s="90">
        <v>5</v>
      </c>
      <c r="M46" s="29">
        <f t="shared" si="0"/>
        <v>46</v>
      </c>
      <c r="N46" s="35">
        <f t="shared" si="1"/>
        <v>230</v>
      </c>
      <c r="O46" s="279"/>
      <c r="P46" s="280"/>
      <c r="Q46" s="307"/>
      <c r="R46" s="308"/>
      <c r="S46" s="309"/>
    </row>
    <row r="47" spans="1:20" ht="15" hidden="1" customHeight="1" x14ac:dyDescent="0.2">
      <c r="A47" s="8"/>
      <c r="B47" s="159"/>
      <c r="C47" s="87" t="s">
        <v>251</v>
      </c>
      <c r="D47" s="151" t="str">
        <f>VLOOKUP($C47,'Fix Data'!$A$2:$G$108,2,FALSE)</f>
        <v xml:space="preserve">REPLACE LAMP WITH COMPACT FLUORESCENT </v>
      </c>
      <c r="E47" s="151"/>
      <c r="F47" s="151"/>
      <c r="G47" s="151"/>
      <c r="H47" s="151"/>
      <c r="I47" s="32">
        <f>VLOOKUP($C47,'Fix Data'!$A$2:$G$108,5,FALSE)</f>
        <v>32</v>
      </c>
      <c r="J47" s="32">
        <f>VLOOKUP($C47,'Fix Data'!$A$2:$G$108,3,FALSE)</f>
        <v>1</v>
      </c>
      <c r="K47" s="35">
        <f>VLOOKUP($C47,'Fix Data'!$A$2:$G$108,4,FALSE)</f>
        <v>1</v>
      </c>
      <c r="L47" s="90">
        <v>0</v>
      </c>
      <c r="M47" s="29">
        <f t="shared" si="0"/>
        <v>32</v>
      </c>
      <c r="N47" s="35">
        <f t="shared" si="1"/>
        <v>0</v>
      </c>
      <c r="O47" s="279"/>
      <c r="P47" s="280"/>
      <c r="Q47" s="307"/>
      <c r="R47" s="308"/>
      <c r="S47" s="309"/>
    </row>
    <row r="48" spans="1:20" ht="15" hidden="1" customHeight="1" x14ac:dyDescent="0.2">
      <c r="A48" s="8"/>
      <c r="B48" s="159"/>
      <c r="C48" s="87" t="s">
        <v>5</v>
      </c>
      <c r="D48" s="151" t="str">
        <f>VLOOKUP($C48,'Fix Data'!$A$2:$G$108,2,FALSE)</f>
        <v>1'X4' SURFACE MOUNTED FIXTURE</v>
      </c>
      <c r="E48" s="151"/>
      <c r="F48" s="151"/>
      <c r="G48" s="151"/>
      <c r="H48" s="151"/>
      <c r="I48" s="32">
        <f>VLOOKUP($C48,'Fix Data'!$A$2:$G$108,5,FALSE)</f>
        <v>32</v>
      </c>
      <c r="J48" s="32">
        <f>VLOOKUP($C48,'Fix Data'!$A$2:$G$108,3,FALSE)</f>
        <v>0.88</v>
      </c>
      <c r="K48" s="35">
        <f>VLOOKUP($C48,'Fix Data'!$A$2:$G$108,4,FALSE)</f>
        <v>2</v>
      </c>
      <c r="L48" s="90">
        <v>0</v>
      </c>
      <c r="M48" s="29">
        <f t="shared" si="0"/>
        <v>56</v>
      </c>
      <c r="N48" s="35">
        <f t="shared" si="1"/>
        <v>0</v>
      </c>
      <c r="O48" s="279"/>
      <c r="P48" s="280"/>
      <c r="Q48" s="307"/>
      <c r="R48" s="308"/>
      <c r="S48" s="309"/>
    </row>
    <row r="49" spans="1:19" ht="15" hidden="1" customHeight="1" x14ac:dyDescent="0.2">
      <c r="A49" s="8"/>
      <c r="B49" s="159"/>
      <c r="C49" s="87" t="s">
        <v>250</v>
      </c>
      <c r="D49" s="151" t="str">
        <f>VLOOKUP($C49,'Fix Data'!$A$2:$G$108,2,FALSE)</f>
        <v>1'X8' SURFACE MOUNTED FIXTURE</v>
      </c>
      <c r="E49" s="151"/>
      <c r="F49" s="151"/>
      <c r="G49" s="151"/>
      <c r="H49" s="151"/>
      <c r="I49" s="32">
        <f>VLOOKUP($C49,'Fix Data'!$A$2:$G$108,5,FALSE)</f>
        <v>32</v>
      </c>
      <c r="J49" s="32">
        <f>VLOOKUP($C49,'Fix Data'!$A$2:$G$108,3,FALSE)</f>
        <v>0.88</v>
      </c>
      <c r="K49" s="35">
        <f>VLOOKUP($C49,'Fix Data'!$A$2:$G$108,4,FALSE)</f>
        <v>4</v>
      </c>
      <c r="L49" s="90">
        <v>0</v>
      </c>
      <c r="M49" s="29">
        <f t="shared" si="0"/>
        <v>113</v>
      </c>
      <c r="N49" s="35">
        <f t="shared" si="1"/>
        <v>0</v>
      </c>
      <c r="O49" s="279"/>
      <c r="P49" s="280"/>
      <c r="Q49" s="307"/>
      <c r="R49" s="308"/>
      <c r="S49" s="309"/>
    </row>
    <row r="50" spans="1:19" ht="15" hidden="1" customHeight="1" x14ac:dyDescent="0.2">
      <c r="A50" s="8"/>
      <c r="B50" s="159"/>
      <c r="C50" s="87" t="s">
        <v>7</v>
      </c>
      <c r="D50" s="151" t="str">
        <f>VLOOKUP($C50,'Fix Data'!$A$2:$G$108,2,FALSE)</f>
        <v>1'X4' SURFACE MOUNTED WRAPAROUND FIXTURE</v>
      </c>
      <c r="E50" s="151"/>
      <c r="F50" s="151"/>
      <c r="G50" s="151"/>
      <c r="H50" s="151"/>
      <c r="I50" s="32">
        <f>VLOOKUP($C50,'Fix Data'!$A$2:$G$108,5,FALSE)</f>
        <v>32</v>
      </c>
      <c r="J50" s="32">
        <f>VLOOKUP($C50,'Fix Data'!$A$2:$G$108,3,FALSE)</f>
        <v>0.88</v>
      </c>
      <c r="K50" s="35">
        <f>VLOOKUP($C50,'Fix Data'!$A$2:$G$108,4,FALSE)</f>
        <v>2</v>
      </c>
      <c r="L50" s="90">
        <v>0</v>
      </c>
      <c r="M50" s="29">
        <f t="shared" si="0"/>
        <v>56</v>
      </c>
      <c r="N50" s="35">
        <f t="shared" si="1"/>
        <v>0</v>
      </c>
      <c r="O50" s="279"/>
      <c r="P50" s="280"/>
      <c r="Q50" s="307"/>
      <c r="R50" s="308"/>
      <c r="S50" s="309"/>
    </row>
    <row r="51" spans="1:19" ht="15" hidden="1" customHeight="1" x14ac:dyDescent="0.2">
      <c r="A51" s="8"/>
      <c r="B51" s="159"/>
      <c r="C51" s="87" t="s">
        <v>252</v>
      </c>
      <c r="D51" s="151" t="str">
        <f>VLOOKUP($C51,'Fix Data'!$A$2:$G$108,2,FALSE)</f>
        <v>1'X4' PENDANT MOUNTED WRAPAROUND FIXTURE</v>
      </c>
      <c r="E51" s="151"/>
      <c r="F51" s="151"/>
      <c r="G51" s="151"/>
      <c r="H51" s="151"/>
      <c r="I51" s="32">
        <f>VLOOKUP($C51,'Fix Data'!$A$2:$G$108,5,FALSE)</f>
        <v>32</v>
      </c>
      <c r="J51" s="32">
        <f>VLOOKUP($C51,'Fix Data'!$A$2:$G$108,3,FALSE)</f>
        <v>0.88</v>
      </c>
      <c r="K51" s="35">
        <f>VLOOKUP($C51,'Fix Data'!$A$2:$G$108,4,FALSE)</f>
        <v>2</v>
      </c>
      <c r="L51" s="90">
        <v>0</v>
      </c>
      <c r="M51" s="29">
        <f t="shared" ref="M51:M68" si="2">ROUND(I51*J51*K51,0)</f>
        <v>56</v>
      </c>
      <c r="N51" s="35">
        <f t="shared" ref="N51:N106" si="3">L51*M51</f>
        <v>0</v>
      </c>
      <c r="O51" s="279"/>
      <c r="P51" s="280"/>
      <c r="Q51" s="307"/>
      <c r="R51" s="308"/>
      <c r="S51" s="309"/>
    </row>
    <row r="52" spans="1:19" ht="15" hidden="1" customHeight="1" x14ac:dyDescent="0.2">
      <c r="A52" s="8"/>
      <c r="B52" s="159"/>
      <c r="C52" s="87" t="s">
        <v>9</v>
      </c>
      <c r="D52" s="151" t="str">
        <f>VLOOKUP($C52,'Fix Data'!$A$2:$G$108,2,FALSE)</f>
        <v>1'X4' PENDANT MOUNTED FIXTURE</v>
      </c>
      <c r="E52" s="151"/>
      <c r="F52" s="151"/>
      <c r="G52" s="151"/>
      <c r="H52" s="151"/>
      <c r="I52" s="32">
        <f>VLOOKUP($C52,'Fix Data'!$A$2:$G$108,5,FALSE)</f>
        <v>32</v>
      </c>
      <c r="J52" s="32">
        <f>VLOOKUP($C52,'Fix Data'!$A$2:$G$108,3,FALSE)</f>
        <v>0.88</v>
      </c>
      <c r="K52" s="35">
        <f>VLOOKUP($C52,'Fix Data'!$A$2:$G$108,4,FALSE)</f>
        <v>2</v>
      </c>
      <c r="L52" s="90">
        <v>0</v>
      </c>
      <c r="M52" s="29">
        <f t="shared" si="2"/>
        <v>56</v>
      </c>
      <c r="N52" s="35">
        <f t="shared" si="3"/>
        <v>0</v>
      </c>
      <c r="O52" s="279"/>
      <c r="P52" s="280"/>
      <c r="Q52" s="307"/>
      <c r="R52" s="308"/>
      <c r="S52" s="309"/>
    </row>
    <row r="53" spans="1:19" ht="15" hidden="1" customHeight="1" x14ac:dyDescent="0.2">
      <c r="A53" s="8"/>
      <c r="B53" s="159"/>
      <c r="C53" s="87" t="s">
        <v>256</v>
      </c>
      <c r="D53" s="151" t="str">
        <f>VLOOKUP($C53,'Fix Data'!$A$2:$G$108,2,FALSE)</f>
        <v>8' LONG OPEN REFLECTOR INDUSTRIAL FIXTURE</v>
      </c>
      <c r="E53" s="151"/>
      <c r="F53" s="151"/>
      <c r="G53" s="151"/>
      <c r="H53" s="151"/>
      <c r="I53" s="32">
        <f>VLOOKUP($C53,'Fix Data'!$A$2:$G$108,5,FALSE)</f>
        <v>32</v>
      </c>
      <c r="J53" s="32">
        <f>VLOOKUP($C53,'Fix Data'!$A$2:$G$108,3,FALSE)</f>
        <v>0.88</v>
      </c>
      <c r="K53" s="35">
        <f>VLOOKUP($C53,'Fix Data'!$A$2:$G$108,4,FALSE)</f>
        <v>4</v>
      </c>
      <c r="L53" s="90">
        <v>0</v>
      </c>
      <c r="M53" s="29">
        <f t="shared" si="2"/>
        <v>113</v>
      </c>
      <c r="N53" s="35">
        <f t="shared" si="3"/>
        <v>0</v>
      </c>
      <c r="O53" s="279"/>
      <c r="P53" s="280"/>
      <c r="Q53" s="307"/>
      <c r="R53" s="308"/>
      <c r="S53" s="309"/>
    </row>
    <row r="54" spans="1:19" ht="15" hidden="1" customHeight="1" x14ac:dyDescent="0.2">
      <c r="A54" s="8"/>
      <c r="B54" s="159"/>
      <c r="C54" s="87" t="s">
        <v>15</v>
      </c>
      <c r="D54" s="151" t="str">
        <f>VLOOKUP($C54,'Fix Data'!$A$2:$G$108,2,FALSE)</f>
        <v>1'X4' SURFACE MOUNTED FIXTURE</v>
      </c>
      <c r="E54" s="151"/>
      <c r="F54" s="151"/>
      <c r="G54" s="151"/>
      <c r="H54" s="151"/>
      <c r="I54" s="32">
        <f>VLOOKUP($C54,'Fix Data'!$A$2:$G$108,5,FALSE)</f>
        <v>32</v>
      </c>
      <c r="J54" s="32">
        <f>VLOOKUP($C54,'Fix Data'!$A$2:$G$108,3,FALSE)</f>
        <v>0.88</v>
      </c>
      <c r="K54" s="35">
        <f>VLOOKUP($C54,'Fix Data'!$A$2:$G$108,4,FALSE)</f>
        <v>2</v>
      </c>
      <c r="L54" s="90">
        <v>0</v>
      </c>
      <c r="M54" s="29">
        <f t="shared" si="2"/>
        <v>56</v>
      </c>
      <c r="N54" s="35">
        <f t="shared" si="3"/>
        <v>0</v>
      </c>
      <c r="O54" s="279"/>
      <c r="P54" s="280"/>
      <c r="Q54" s="307"/>
      <c r="R54" s="308"/>
      <c r="S54" s="309"/>
    </row>
    <row r="55" spans="1:19" ht="15" hidden="1" customHeight="1" x14ac:dyDescent="0.2">
      <c r="A55" s="8"/>
      <c r="B55" s="159"/>
      <c r="C55" s="87" t="s">
        <v>449</v>
      </c>
      <c r="D55" s="151" t="str">
        <f>VLOOKUP($C55,'Fix Data'!$A$2:$G$108,2,FALSE)</f>
        <v>1'X8' SURFACE MOUNTED FIXTURE</v>
      </c>
      <c r="E55" s="151"/>
      <c r="F55" s="151"/>
      <c r="G55" s="151"/>
      <c r="H55" s="151"/>
      <c r="I55" s="32">
        <f>VLOOKUP($C55,'Fix Data'!$A$2:$G$108,5,FALSE)</f>
        <v>32</v>
      </c>
      <c r="J55" s="32">
        <f>VLOOKUP($C55,'Fix Data'!$A$2:$G$108,3,FALSE)</f>
        <v>0.88</v>
      </c>
      <c r="K55" s="35">
        <f>VLOOKUP($C55,'Fix Data'!$A$2:$G$108,4,FALSE)</f>
        <v>2</v>
      </c>
      <c r="L55" s="90">
        <v>0</v>
      </c>
      <c r="M55" s="29">
        <f t="shared" si="2"/>
        <v>56</v>
      </c>
      <c r="N55" s="35">
        <f t="shared" si="3"/>
        <v>0</v>
      </c>
      <c r="O55" s="279"/>
      <c r="P55" s="280"/>
      <c r="Q55" s="307"/>
      <c r="R55" s="308"/>
      <c r="S55" s="309"/>
    </row>
    <row r="56" spans="1:19" ht="15" hidden="1" customHeight="1" x14ac:dyDescent="0.2">
      <c r="A56" s="8"/>
      <c r="B56" s="159"/>
      <c r="C56" s="87" t="s">
        <v>258</v>
      </c>
      <c r="D56" s="151" t="str">
        <f>VLOOKUP($C56,'Fix Data'!$A$2:$G$108,2,FALSE)</f>
        <v>1'X4' PENDANT MOUNTED FIXTURE</v>
      </c>
      <c r="E56" s="151"/>
      <c r="F56" s="151"/>
      <c r="G56" s="151"/>
      <c r="H56" s="151"/>
      <c r="I56" s="32">
        <f>VLOOKUP($C56,'Fix Data'!$A$2:$G$108,5,FALSE)</f>
        <v>32</v>
      </c>
      <c r="J56" s="32">
        <f>VLOOKUP($C56,'Fix Data'!$A$2:$G$108,3,FALSE)</f>
        <v>0.88</v>
      </c>
      <c r="K56" s="35">
        <f>VLOOKUP($C56,'Fix Data'!$A$2:$G$108,4,FALSE)</f>
        <v>2</v>
      </c>
      <c r="L56" s="90">
        <v>0</v>
      </c>
      <c r="M56" s="29">
        <f t="shared" si="2"/>
        <v>56</v>
      </c>
      <c r="N56" s="35">
        <f t="shared" si="3"/>
        <v>0</v>
      </c>
      <c r="O56" s="279"/>
      <c r="P56" s="280"/>
      <c r="Q56" s="307"/>
      <c r="R56" s="308"/>
      <c r="S56" s="309"/>
    </row>
    <row r="57" spans="1:19" ht="15" hidden="1" customHeight="1" x14ac:dyDescent="0.2">
      <c r="A57" s="8"/>
      <c r="B57" s="159"/>
      <c r="C57" s="87" t="s">
        <v>259</v>
      </c>
      <c r="D57" s="151" t="str">
        <f>VLOOKUP($C57,'Fix Data'!$A$2:$G$108,2,FALSE)</f>
        <v>1'X8' PENDANT MOUNTED FIXTURE</v>
      </c>
      <c r="E57" s="151"/>
      <c r="F57" s="151"/>
      <c r="G57" s="151"/>
      <c r="H57" s="151"/>
      <c r="I57" s="32">
        <f>VLOOKUP($C57,'Fix Data'!$A$2:$G$108,5,FALSE)</f>
        <v>32</v>
      </c>
      <c r="J57" s="32">
        <f>VLOOKUP($C57,'Fix Data'!$A$2:$G$108,3,FALSE)</f>
        <v>0.88</v>
      </c>
      <c r="K57" s="35">
        <f>VLOOKUP($C57,'Fix Data'!$A$2:$G$108,4,FALSE)</f>
        <v>2</v>
      </c>
      <c r="L57" s="90">
        <v>0</v>
      </c>
      <c r="M57" s="29">
        <f t="shared" si="2"/>
        <v>56</v>
      </c>
      <c r="N57" s="35">
        <f t="shared" si="3"/>
        <v>0</v>
      </c>
      <c r="O57" s="279"/>
      <c r="P57" s="280"/>
      <c r="Q57" s="307"/>
      <c r="R57" s="308"/>
      <c r="S57" s="309"/>
    </row>
    <row r="58" spans="1:19" ht="15" hidden="1" customHeight="1" x14ac:dyDescent="0.2">
      <c r="A58" s="8"/>
      <c r="B58" s="159"/>
      <c r="C58" s="87" t="s">
        <v>267</v>
      </c>
      <c r="D58" s="151" t="str">
        <f>VLOOKUP($C58,'Fix Data'!$A$2:$G$108,2,FALSE)</f>
        <v>1'X4' RECESSED MOUNTED FIXTURE</v>
      </c>
      <c r="E58" s="151"/>
      <c r="F58" s="151"/>
      <c r="G58" s="151"/>
      <c r="H58" s="151"/>
      <c r="I58" s="32">
        <f>VLOOKUP($C58,'Fix Data'!$A$2:$G$108,5,FALSE)</f>
        <v>32</v>
      </c>
      <c r="J58" s="32">
        <f>VLOOKUP($C58,'Fix Data'!$A$2:$G$108,3,FALSE)</f>
        <v>0.88</v>
      </c>
      <c r="K58" s="35">
        <f>VLOOKUP($C58,'Fix Data'!$A$2:$G$108,4,FALSE)</f>
        <v>2</v>
      </c>
      <c r="L58" s="90">
        <v>0</v>
      </c>
      <c r="M58" s="29">
        <f t="shared" si="2"/>
        <v>56</v>
      </c>
      <c r="N58" s="35">
        <f t="shared" si="3"/>
        <v>0</v>
      </c>
      <c r="O58" s="279"/>
      <c r="P58" s="280"/>
      <c r="Q58" s="307"/>
      <c r="R58" s="308"/>
      <c r="S58" s="309"/>
    </row>
    <row r="59" spans="1:19" ht="15" hidden="1" customHeight="1" x14ac:dyDescent="0.2">
      <c r="A59" s="8"/>
      <c r="B59" s="159"/>
      <c r="C59" s="87" t="s">
        <v>268</v>
      </c>
      <c r="D59" s="151" t="str">
        <f>VLOOKUP($C59,'Fix Data'!$A$2:$G$108,2,FALSE)</f>
        <v>1'X8' RECESSED MOUNTED FIXTURE</v>
      </c>
      <c r="E59" s="151"/>
      <c r="F59" s="151"/>
      <c r="G59" s="151"/>
      <c r="H59" s="151"/>
      <c r="I59" s="32">
        <f>VLOOKUP($C59,'Fix Data'!$A$2:$G$108,5,FALSE)</f>
        <v>32</v>
      </c>
      <c r="J59" s="32">
        <f>VLOOKUP($C59,'Fix Data'!$A$2:$G$108,3,FALSE)</f>
        <v>0.88</v>
      </c>
      <c r="K59" s="35">
        <f>VLOOKUP($C59,'Fix Data'!$A$2:$G$108,4,FALSE)</f>
        <v>4</v>
      </c>
      <c r="L59" s="90">
        <v>0</v>
      </c>
      <c r="M59" s="29">
        <f t="shared" si="2"/>
        <v>113</v>
      </c>
      <c r="N59" s="35">
        <f t="shared" si="3"/>
        <v>0</v>
      </c>
      <c r="O59" s="279"/>
      <c r="P59" s="280"/>
      <c r="Q59" s="307"/>
      <c r="R59" s="308"/>
      <c r="S59" s="309"/>
    </row>
    <row r="60" spans="1:19" ht="15" hidden="1" customHeight="1" x14ac:dyDescent="0.2">
      <c r="B60" s="159"/>
      <c r="C60" s="87" t="s">
        <v>450</v>
      </c>
      <c r="D60" s="151" t="str">
        <f>VLOOKUP($C60,'Fix Data'!$A$2:$G$108,2,FALSE)</f>
        <v>1'X8' RECESSED MOUNTED FIXTURE</v>
      </c>
      <c r="E60" s="151"/>
      <c r="F60" s="151"/>
      <c r="G60" s="151"/>
      <c r="H60" s="151"/>
      <c r="I60" s="32">
        <f>VLOOKUP($C60,'Fix Data'!$A$2:$G$108,5,FALSE)</f>
        <v>32</v>
      </c>
      <c r="J60" s="32">
        <f>VLOOKUP($C60,'Fix Data'!$A$2:$G$108,3,FALSE)</f>
        <v>0.88</v>
      </c>
      <c r="K60" s="35">
        <f>VLOOKUP($C60,'Fix Data'!$A$2:$G$108,4,FALSE)</f>
        <v>2</v>
      </c>
      <c r="L60" s="90">
        <v>0</v>
      </c>
      <c r="M60" s="29">
        <f t="shared" si="2"/>
        <v>56</v>
      </c>
      <c r="N60" s="35">
        <f t="shared" si="3"/>
        <v>0</v>
      </c>
      <c r="O60" s="279"/>
      <c r="P60" s="280"/>
      <c r="Q60" s="307"/>
      <c r="R60" s="308"/>
      <c r="S60" s="309"/>
    </row>
    <row r="61" spans="1:19" ht="15" hidden="1" customHeight="1" x14ac:dyDescent="0.2">
      <c r="B61" s="159"/>
      <c r="C61" s="87" t="s">
        <v>451</v>
      </c>
      <c r="D61" s="151" t="str">
        <f>VLOOKUP($C61,'Fix Data'!$A$2:$G$108,2,FALSE)</f>
        <v>1'X4' RECESSED MOUNTED FIXTURE</v>
      </c>
      <c r="E61" s="151"/>
      <c r="F61" s="151"/>
      <c r="G61" s="151"/>
      <c r="H61" s="151"/>
      <c r="I61" s="32">
        <f>VLOOKUP($C61,'Fix Data'!$A$2:$G$108,5,FALSE)</f>
        <v>32</v>
      </c>
      <c r="J61" s="32">
        <f>VLOOKUP($C61,'Fix Data'!$A$2:$G$108,3,FALSE)</f>
        <v>0.88</v>
      </c>
      <c r="K61" s="35">
        <f>VLOOKUP($C61,'Fix Data'!$A$2:$G$108,4,FALSE)</f>
        <v>1</v>
      </c>
      <c r="L61" s="90">
        <v>0</v>
      </c>
      <c r="M61" s="29">
        <f t="shared" si="2"/>
        <v>28</v>
      </c>
      <c r="N61" s="35">
        <f t="shared" si="3"/>
        <v>0</v>
      </c>
      <c r="O61" s="279"/>
      <c r="P61" s="280"/>
      <c r="Q61" s="307"/>
      <c r="R61" s="308"/>
      <c r="S61" s="309"/>
    </row>
    <row r="62" spans="1:19" ht="15" hidden="1" customHeight="1" x14ac:dyDescent="0.2">
      <c r="B62" s="159"/>
      <c r="C62" s="87" t="s">
        <v>291</v>
      </c>
      <c r="D62" s="151" t="str">
        <f>VLOOKUP($C62,'Fix Data'!$A$2:$G$108,2,FALSE)</f>
        <v>1/2'X2' SURFACE MOUNTED FIXTURE</v>
      </c>
      <c r="E62" s="151"/>
      <c r="F62" s="151"/>
      <c r="G62" s="151"/>
      <c r="H62" s="151"/>
      <c r="I62" s="32">
        <f>VLOOKUP($C62,'Fix Data'!$A$2:$G$108,5,FALSE)</f>
        <v>17</v>
      </c>
      <c r="J62" s="32">
        <f>VLOOKUP($C62,'Fix Data'!$A$2:$G$108,3,FALSE)</f>
        <v>0.88</v>
      </c>
      <c r="K62" s="35">
        <f>VLOOKUP($C62,'Fix Data'!$A$2:$G$108,4,FALSE)</f>
        <v>2</v>
      </c>
      <c r="L62" s="90">
        <v>0</v>
      </c>
      <c r="M62" s="29">
        <f t="shared" si="2"/>
        <v>30</v>
      </c>
      <c r="N62" s="35">
        <f t="shared" si="3"/>
        <v>0</v>
      </c>
      <c r="O62" s="279"/>
      <c r="P62" s="280"/>
      <c r="Q62" s="307"/>
      <c r="R62" s="308"/>
      <c r="S62" s="309"/>
    </row>
    <row r="63" spans="1:19" ht="15" hidden="1" customHeight="1" x14ac:dyDescent="0.2">
      <c r="B63" s="159"/>
      <c r="C63" s="87" t="s">
        <v>452</v>
      </c>
      <c r="D63" s="151" t="str">
        <f>VLOOKUP($C63,'Fix Data'!$A$2:$G$108,2,FALSE)</f>
        <v>2'X4' RECESSED MOUNTED FIXTURE</v>
      </c>
      <c r="E63" s="151"/>
      <c r="F63" s="151"/>
      <c r="G63" s="151"/>
      <c r="H63" s="151"/>
      <c r="I63" s="32">
        <f>VLOOKUP($C63,'Fix Data'!$A$2:$G$108,5,FALSE)</f>
        <v>32</v>
      </c>
      <c r="J63" s="32">
        <f>VLOOKUP($C63,'Fix Data'!$A$2:$G$108,3,FALSE)</f>
        <v>0.88</v>
      </c>
      <c r="K63" s="35">
        <f>VLOOKUP($C63,'Fix Data'!$A$2:$G$108,4,FALSE)</f>
        <v>2</v>
      </c>
      <c r="L63" s="90">
        <v>0</v>
      </c>
      <c r="M63" s="29">
        <f t="shared" si="2"/>
        <v>56</v>
      </c>
      <c r="N63" s="35">
        <f t="shared" si="3"/>
        <v>0</v>
      </c>
      <c r="O63" s="279"/>
      <c r="P63" s="280"/>
      <c r="Q63" s="307"/>
      <c r="R63" s="308"/>
      <c r="S63" s="309"/>
    </row>
    <row r="64" spans="1:19" ht="15" hidden="1" customHeight="1" x14ac:dyDescent="0.2">
      <c r="B64" s="159"/>
      <c r="C64" s="87" t="s">
        <v>444</v>
      </c>
      <c r="D64" s="151" t="str">
        <f>VLOOKUP($C64,'Fix Data'!$A$2:$G$108,2,FALSE)</f>
        <v>4' HAZARDOUS LOCATION LTG. FIXT, 20 GAUGE CRC HOUSING WITH ACRYLIC LENS COMPLETELY SEALED AND GASKETED. CONFIRM MOUNTING TYPE BEFORE ORDERING</v>
      </c>
      <c r="E64" s="151"/>
      <c r="F64" s="151"/>
      <c r="G64" s="151"/>
      <c r="H64" s="151"/>
      <c r="I64" s="32">
        <f>VLOOKUP($C64,'Fix Data'!$A$2:$G$108,5,FALSE)</f>
        <v>32</v>
      </c>
      <c r="J64" s="32">
        <f>VLOOKUP($C64,'Fix Data'!$A$2:$G$108,3,FALSE)</f>
        <v>0.88</v>
      </c>
      <c r="K64" s="35">
        <f>VLOOKUP($C64,'Fix Data'!$A$2:$G$108,4,FALSE)</f>
        <v>2</v>
      </c>
      <c r="L64" s="90">
        <v>0</v>
      </c>
      <c r="M64" s="29">
        <f t="shared" si="2"/>
        <v>56</v>
      </c>
      <c r="N64" s="35">
        <f t="shared" si="3"/>
        <v>0</v>
      </c>
      <c r="O64" s="279"/>
      <c r="P64" s="280"/>
      <c r="Q64" s="307"/>
      <c r="R64" s="308"/>
      <c r="S64" s="309"/>
    </row>
    <row r="65" spans="2:19" ht="15" hidden="1" customHeight="1" x14ac:dyDescent="0.2">
      <c r="B65" s="159"/>
      <c r="C65" s="87" t="s">
        <v>286</v>
      </c>
      <c r="D65" s="151" t="str">
        <f>VLOOKUP($C65,'Fix Data'!$A$2:$G$108,2,FALSE)</f>
        <v>1/2'X2' SURFACE MOUNTED FIXTURE</v>
      </c>
      <c r="E65" s="151"/>
      <c r="F65" s="151"/>
      <c r="G65" s="151"/>
      <c r="H65" s="151"/>
      <c r="I65" s="32">
        <f>VLOOKUP($C65,'Fix Data'!$A$2:$G$108,5,FALSE)</f>
        <v>17</v>
      </c>
      <c r="J65" s="32">
        <f>VLOOKUP($C65,'Fix Data'!$A$2:$G$108,3,FALSE)</f>
        <v>0.88</v>
      </c>
      <c r="K65" s="35">
        <f>VLOOKUP($C65,'Fix Data'!$A$2:$G$108,4,FALSE)</f>
        <v>2</v>
      </c>
      <c r="L65" s="90">
        <v>0</v>
      </c>
      <c r="M65" s="29">
        <f t="shared" si="2"/>
        <v>30</v>
      </c>
      <c r="N65" s="35">
        <f t="shared" si="3"/>
        <v>0</v>
      </c>
      <c r="O65" s="279"/>
      <c r="P65" s="280"/>
      <c r="Q65" s="307"/>
      <c r="R65" s="308"/>
      <c r="S65" s="309"/>
    </row>
    <row r="66" spans="2:19" ht="15" hidden="1" customHeight="1" x14ac:dyDescent="0.2">
      <c r="B66" s="159"/>
      <c r="C66" s="87" t="s">
        <v>287</v>
      </c>
      <c r="D66" s="151" t="str">
        <f>VLOOKUP($C66,'Fix Data'!$A$2:$G$108,2,FALSE)</f>
        <v>1/2'X4' SURFACE MOUNTED FIXTURE</v>
      </c>
      <c r="E66" s="151"/>
      <c r="F66" s="151"/>
      <c r="G66" s="151"/>
      <c r="H66" s="151"/>
      <c r="I66" s="32">
        <f>VLOOKUP($C66,'Fix Data'!$A$2:$G$108,5,FALSE)</f>
        <v>32</v>
      </c>
      <c r="J66" s="32">
        <f>VLOOKUP($C66,'Fix Data'!$A$2:$G$108,3,FALSE)</f>
        <v>0.88</v>
      </c>
      <c r="K66" s="35">
        <f>VLOOKUP($C66,'Fix Data'!$A$2:$G$108,4,FALSE)</f>
        <v>2</v>
      </c>
      <c r="L66" s="90">
        <v>0</v>
      </c>
      <c r="M66" s="29">
        <f t="shared" si="2"/>
        <v>56</v>
      </c>
      <c r="N66" s="35">
        <f t="shared" si="3"/>
        <v>0</v>
      </c>
      <c r="O66" s="279"/>
      <c r="P66" s="280"/>
      <c r="Q66" s="307"/>
      <c r="R66" s="308"/>
      <c r="S66" s="309"/>
    </row>
    <row r="67" spans="2:19" ht="15" hidden="1" customHeight="1" x14ac:dyDescent="0.2">
      <c r="B67" s="159"/>
      <c r="C67" s="87" t="s">
        <v>291</v>
      </c>
      <c r="D67" s="151" t="str">
        <f>VLOOKUP($C67,'Fix Data'!$A$2:$G$108,2,FALSE)</f>
        <v>1/2'X2' SURFACE MOUNTED FIXTURE</v>
      </c>
      <c r="E67" s="151"/>
      <c r="F67" s="151"/>
      <c r="G67" s="151"/>
      <c r="H67" s="151"/>
      <c r="I67" s="32">
        <f>VLOOKUP($C67,'Fix Data'!$A$2:$G$108,5,FALSE)</f>
        <v>17</v>
      </c>
      <c r="J67" s="32">
        <f>VLOOKUP($C67,'Fix Data'!$A$2:$G$108,3,FALSE)</f>
        <v>0.88</v>
      </c>
      <c r="K67" s="35">
        <f>VLOOKUP($C67,'Fix Data'!$A$2:$G$108,4,FALSE)</f>
        <v>2</v>
      </c>
      <c r="L67" s="90">
        <v>0</v>
      </c>
      <c r="M67" s="29">
        <f t="shared" si="2"/>
        <v>30</v>
      </c>
      <c r="N67" s="35">
        <f t="shared" si="3"/>
        <v>0</v>
      </c>
      <c r="O67" s="279"/>
      <c r="P67" s="280"/>
      <c r="Q67" s="307"/>
      <c r="R67" s="308"/>
      <c r="S67" s="309"/>
    </row>
    <row r="68" spans="2:19" ht="15" hidden="1" customHeight="1" x14ac:dyDescent="0.2">
      <c r="B68" s="159"/>
      <c r="C68" s="87" t="s">
        <v>293</v>
      </c>
      <c r="D68" s="151" t="str">
        <f>VLOOKUP($C68,'Fix Data'!$A$2:$G$108,2,FALSE)</f>
        <v>12" ROUND COMPACT FLUORESCENT FIXTURE</v>
      </c>
      <c r="E68" s="151"/>
      <c r="F68" s="151"/>
      <c r="G68" s="151"/>
      <c r="H68" s="151"/>
      <c r="I68" s="32">
        <f>VLOOKUP($C68,'Fix Data'!$A$2:$G$108,5,FALSE)</f>
        <v>42</v>
      </c>
      <c r="J68" s="32">
        <f>VLOOKUP($C68,'Fix Data'!$A$2:$G$108,3,FALSE)</f>
        <v>1</v>
      </c>
      <c r="K68" s="35">
        <f>VLOOKUP($C68,'Fix Data'!$A$2:$G$108,4,FALSE)</f>
        <v>1</v>
      </c>
      <c r="L68" s="90">
        <v>0</v>
      </c>
      <c r="M68" s="29">
        <f t="shared" si="2"/>
        <v>42</v>
      </c>
      <c r="N68" s="35">
        <f t="shared" si="3"/>
        <v>0</v>
      </c>
      <c r="O68" s="279"/>
      <c r="P68" s="280"/>
      <c r="Q68" s="307"/>
      <c r="R68" s="308"/>
      <c r="S68" s="309"/>
    </row>
    <row r="69" spans="2:19" ht="15" hidden="1" customHeight="1" x14ac:dyDescent="0.2">
      <c r="B69" s="159"/>
      <c r="C69" s="87" t="s">
        <v>299</v>
      </c>
      <c r="D69" s="151" t="str">
        <f>VLOOKUP($C69,'Fix Data'!$A$2:$G$108,2,FALSE)</f>
        <v>1'X4' SURFACE MOUNTED FIXTURE</v>
      </c>
      <c r="E69" s="151"/>
      <c r="F69" s="151"/>
      <c r="G69" s="151"/>
      <c r="H69" s="151"/>
      <c r="I69" s="32">
        <f>VLOOKUP($C69,'Fix Data'!$A$2:$G$108,5,FALSE)</f>
        <v>32</v>
      </c>
      <c r="J69" s="32">
        <f>VLOOKUP($C69,'Fix Data'!$A$2:$G$108,3,FALSE)</f>
        <v>0.88</v>
      </c>
      <c r="K69" s="35">
        <f>VLOOKUP($C69,'Fix Data'!$A$2:$G$108,4,FALSE)</f>
        <v>2</v>
      </c>
      <c r="L69" s="90">
        <v>0</v>
      </c>
      <c r="M69" s="29">
        <f>ROUND(I69*J69*K69,0)</f>
        <v>56</v>
      </c>
      <c r="N69" s="35">
        <f t="shared" si="3"/>
        <v>0</v>
      </c>
      <c r="O69" s="279"/>
      <c r="P69" s="280"/>
      <c r="Q69" s="307"/>
      <c r="R69" s="308"/>
      <c r="S69" s="309"/>
    </row>
    <row r="70" spans="2:19" ht="15" hidden="1" customHeight="1" x14ac:dyDescent="0.2">
      <c r="B70" s="159"/>
      <c r="C70" s="87" t="s">
        <v>300</v>
      </c>
      <c r="D70" s="151" t="str">
        <f>VLOOKUP($C70,'Fix Data'!$A$2:$G$108,2,FALSE)</f>
        <v>1'X4' RECESSED MOUNTED FIXTURE</v>
      </c>
      <c r="E70" s="151"/>
      <c r="F70" s="151"/>
      <c r="G70" s="151"/>
      <c r="H70" s="151"/>
      <c r="I70" s="32">
        <f>VLOOKUP($C70,'Fix Data'!$A$2:$G$108,5,FALSE)</f>
        <v>32</v>
      </c>
      <c r="J70" s="32">
        <f>VLOOKUP($C70,'Fix Data'!$A$2:$G$108,3,FALSE)</f>
        <v>0.88</v>
      </c>
      <c r="K70" s="35">
        <f>VLOOKUP($C70,'Fix Data'!$A$2:$G$108,4,FALSE)</f>
        <v>2</v>
      </c>
      <c r="L70" s="90">
        <v>0</v>
      </c>
      <c r="M70" s="29">
        <f>ROUND(I70*J70*K70,0)</f>
        <v>56</v>
      </c>
      <c r="N70" s="35">
        <f t="shared" si="3"/>
        <v>0</v>
      </c>
      <c r="O70" s="279"/>
      <c r="P70" s="280"/>
      <c r="Q70" s="307"/>
      <c r="R70" s="308"/>
      <c r="S70" s="309"/>
    </row>
    <row r="71" spans="2:19" ht="15" hidden="1" customHeight="1" x14ac:dyDescent="0.2">
      <c r="B71" s="159"/>
      <c r="C71" s="87" t="s">
        <v>303</v>
      </c>
      <c r="D71" s="151" t="str">
        <f>VLOOKUP($C71,'Fix Data'!$A$2:$G$108,2,FALSE)</f>
        <v>1'X8' RECESSED MOUNTED FIXTURE</v>
      </c>
      <c r="E71" s="151"/>
      <c r="F71" s="151"/>
      <c r="G71" s="151"/>
      <c r="H71" s="151"/>
      <c r="I71" s="32">
        <f>VLOOKUP($C71,'Fix Data'!$A$2:$G$108,5,FALSE)</f>
        <v>32</v>
      </c>
      <c r="J71" s="32">
        <f>VLOOKUP($C71,'Fix Data'!$A$2:$G$108,3,FALSE)</f>
        <v>0.88</v>
      </c>
      <c r="K71" s="35">
        <f>VLOOKUP($C71,'Fix Data'!$A$2:$G$108,4,FALSE)</f>
        <v>4</v>
      </c>
      <c r="L71" s="90">
        <v>0</v>
      </c>
      <c r="M71" s="29">
        <f>ROUND(I71*J71*K71,0)</f>
        <v>113</v>
      </c>
      <c r="N71" s="35">
        <f t="shared" si="3"/>
        <v>0</v>
      </c>
      <c r="O71" s="279"/>
      <c r="P71" s="280"/>
      <c r="Q71" s="307"/>
      <c r="R71" s="308"/>
      <c r="S71" s="309"/>
    </row>
    <row r="72" spans="2:19" ht="15" hidden="1" customHeight="1" x14ac:dyDescent="0.2">
      <c r="B72" s="159"/>
      <c r="C72" s="87" t="s">
        <v>306</v>
      </c>
      <c r="D72" s="151" t="str">
        <f>VLOOKUP($C72,'Fix Data'!$A$2:$G$108,2,FALSE)</f>
        <v>SURFACE MOUNT LED HIGHBAY FIXTURE WITH TEXTURED ACRYLIC LENS</v>
      </c>
      <c r="E72" s="151"/>
      <c r="F72" s="151"/>
      <c r="G72" s="151"/>
      <c r="H72" s="151"/>
      <c r="I72" s="32">
        <f>VLOOKUP($C72,'Fix Data'!$A$2:$G$108,5,FALSE)</f>
        <v>55.4</v>
      </c>
      <c r="J72" s="32">
        <f>VLOOKUP($C72,'Fix Data'!$A$2:$G$108,3,FALSE)</f>
        <v>1</v>
      </c>
      <c r="K72" s="35">
        <f>VLOOKUP($C72,'Fix Data'!$A$2:$G$108,4,FALSE)</f>
        <v>1</v>
      </c>
      <c r="L72" s="90">
        <v>0</v>
      </c>
      <c r="M72" s="29">
        <f>ROUND(I72*J72*K72,0)</f>
        <v>55</v>
      </c>
      <c r="N72" s="35">
        <f t="shared" si="3"/>
        <v>0</v>
      </c>
      <c r="O72" s="279"/>
      <c r="P72" s="280"/>
      <c r="Q72" s="307"/>
      <c r="R72" s="308"/>
      <c r="S72" s="309"/>
    </row>
    <row r="73" spans="2:19" ht="15" hidden="1" customHeight="1" x14ac:dyDescent="0.2">
      <c r="B73" s="159"/>
      <c r="C73" s="87" t="s">
        <v>307</v>
      </c>
      <c r="D73" s="151" t="str">
        <f>VLOOKUP($C73,'Fix Data'!$A$2:$G$108,2,FALSE)</f>
        <v>LED HIGHBAY FIXTURE WITH TEXTURED ACRYLIC LENS AND STEM PENDANT</v>
      </c>
      <c r="E73" s="151"/>
      <c r="F73" s="151"/>
      <c r="G73" s="151"/>
      <c r="H73" s="151"/>
      <c r="I73" s="32">
        <f>VLOOKUP($C73,'Fix Data'!$A$2:$G$108,5,FALSE)</f>
        <v>85</v>
      </c>
      <c r="J73" s="32">
        <f>VLOOKUP($C73,'Fix Data'!$A$2:$G$108,3,FALSE)</f>
        <v>1</v>
      </c>
      <c r="K73" s="35">
        <f>VLOOKUP($C73,'Fix Data'!$A$2:$G$108,4,FALSE)</f>
        <v>1</v>
      </c>
      <c r="L73" s="90">
        <v>0</v>
      </c>
      <c r="M73" s="29">
        <f>ROUND(I73*J73*K73,0)</f>
        <v>85</v>
      </c>
      <c r="N73" s="35">
        <f t="shared" si="3"/>
        <v>0</v>
      </c>
      <c r="O73" s="279"/>
      <c r="P73" s="280"/>
      <c r="Q73" s="307"/>
      <c r="R73" s="308"/>
      <c r="S73" s="309"/>
    </row>
    <row r="74" spans="2:19" ht="15" hidden="1" customHeight="1" x14ac:dyDescent="0.2">
      <c r="B74" s="159"/>
      <c r="C74" s="87" t="s">
        <v>13</v>
      </c>
      <c r="D74" s="151" t="str">
        <f>VLOOKUP($C74,'Fix Data'!$A$2:$G$108,2,FALSE)</f>
        <v>4' LONG OPEN REFLECTOR INDUSTRIAL FIXTURE</v>
      </c>
      <c r="E74" s="151"/>
      <c r="F74" s="151"/>
      <c r="G74" s="151"/>
      <c r="H74" s="151"/>
      <c r="I74" s="32">
        <f>VLOOKUP($C74,'Fix Data'!$A$2:$G$108,5,FALSE)</f>
        <v>32</v>
      </c>
      <c r="J74" s="32">
        <f>VLOOKUP($C74,'Fix Data'!$A$2:$G$108,3,FALSE)</f>
        <v>0.88</v>
      </c>
      <c r="K74" s="35">
        <f>VLOOKUP($C74,'Fix Data'!$A$2:$G$108,4,FALSE)</f>
        <v>2</v>
      </c>
      <c r="L74" s="90">
        <v>0</v>
      </c>
      <c r="M74" s="29">
        <f t="shared" ref="M74:M79" si="4">ROUND(I74*J74*K74,0)</f>
        <v>56</v>
      </c>
      <c r="N74" s="35">
        <f t="shared" ref="N74:N89" si="5">L74*M74</f>
        <v>0</v>
      </c>
      <c r="O74" s="279"/>
      <c r="P74" s="280"/>
      <c r="Q74" s="307"/>
      <c r="R74" s="308"/>
      <c r="S74" s="309"/>
    </row>
    <row r="75" spans="2:19" ht="15" hidden="1" customHeight="1" x14ac:dyDescent="0.2">
      <c r="B75" s="159"/>
      <c r="C75" s="87" t="s">
        <v>256</v>
      </c>
      <c r="D75" s="151" t="str">
        <f>VLOOKUP($C75,'Fix Data'!$A$2:$G$108,2,FALSE)</f>
        <v>8' LONG OPEN REFLECTOR INDUSTRIAL FIXTURE</v>
      </c>
      <c r="E75" s="151"/>
      <c r="F75" s="151"/>
      <c r="G75" s="151"/>
      <c r="H75" s="151"/>
      <c r="I75" s="32">
        <f>VLOOKUP($C75,'Fix Data'!$A$2:$G$108,5,FALSE)</f>
        <v>32</v>
      </c>
      <c r="J75" s="32">
        <f>VLOOKUP($C75,'Fix Data'!$A$2:$G$108,3,FALSE)</f>
        <v>0.88</v>
      </c>
      <c r="K75" s="35">
        <f>VLOOKUP($C75,'Fix Data'!$A$2:$G$108,4,FALSE)</f>
        <v>4</v>
      </c>
      <c r="L75" s="90">
        <v>0</v>
      </c>
      <c r="M75" s="29">
        <f t="shared" si="4"/>
        <v>113</v>
      </c>
      <c r="N75" s="35">
        <f t="shared" si="5"/>
        <v>0</v>
      </c>
      <c r="O75" s="279"/>
      <c r="P75" s="280"/>
      <c r="Q75" s="307"/>
      <c r="R75" s="308"/>
      <c r="S75" s="309"/>
    </row>
    <row r="76" spans="2:19" ht="15" hidden="1" customHeight="1" x14ac:dyDescent="0.2">
      <c r="B76" s="159"/>
      <c r="C76" s="87" t="s">
        <v>453</v>
      </c>
      <c r="D76" s="151" t="str">
        <f>VLOOKUP($C76,'Fix Data'!$A$2:$G$108,2,FALSE)</f>
        <v>1'X8' RECESSED MOUNTED FIXTURE</v>
      </c>
      <c r="E76" s="151"/>
      <c r="F76" s="151"/>
      <c r="G76" s="151"/>
      <c r="H76" s="151"/>
      <c r="I76" s="32">
        <f>VLOOKUP($C76,'Fix Data'!$A$2:$G$108,5,FALSE)</f>
        <v>32</v>
      </c>
      <c r="J76" s="32">
        <f>VLOOKUP($C76,'Fix Data'!$A$2:$G$108,3,FALSE)</f>
        <v>1.1499999999999999</v>
      </c>
      <c r="K76" s="35">
        <f>VLOOKUP($C76,'Fix Data'!$A$2:$G$108,4,FALSE)</f>
        <v>2</v>
      </c>
      <c r="L76" s="90">
        <v>0</v>
      </c>
      <c r="M76" s="29">
        <f t="shared" si="4"/>
        <v>74</v>
      </c>
      <c r="N76" s="35">
        <f t="shared" si="5"/>
        <v>0</v>
      </c>
      <c r="O76" s="279"/>
      <c r="P76" s="280"/>
      <c r="Q76" s="307"/>
      <c r="R76" s="308"/>
      <c r="S76" s="309"/>
    </row>
    <row r="77" spans="2:19" ht="15" hidden="1" customHeight="1" x14ac:dyDescent="0.2">
      <c r="B77" s="159"/>
      <c r="C77" s="87" t="s">
        <v>454</v>
      </c>
      <c r="D77" s="151" t="str">
        <f>VLOOKUP($C77,'Fix Data'!$A$2:$G$108,2,FALSE)</f>
        <v>1'X4' RECESSED MOUNTED FIXTURE</v>
      </c>
      <c r="E77" s="151"/>
      <c r="F77" s="151"/>
      <c r="G77" s="151"/>
      <c r="H77" s="151"/>
      <c r="I77" s="32">
        <f>VLOOKUP($C77,'Fix Data'!$A$2:$G$108,5,FALSE)</f>
        <v>32</v>
      </c>
      <c r="J77" s="32">
        <f>VLOOKUP($C77,'Fix Data'!$A$2:$G$108,3,FALSE)</f>
        <v>1.1499999999999999</v>
      </c>
      <c r="K77" s="35">
        <f>VLOOKUP($C77,'Fix Data'!$A$2:$G$108,4,FALSE)</f>
        <v>1</v>
      </c>
      <c r="L77" s="90">
        <v>0</v>
      </c>
      <c r="M77" s="29">
        <f t="shared" si="4"/>
        <v>37</v>
      </c>
      <c r="N77" s="35">
        <f t="shared" si="5"/>
        <v>0</v>
      </c>
      <c r="O77" s="279"/>
      <c r="P77" s="280"/>
      <c r="Q77" s="307"/>
      <c r="R77" s="308"/>
      <c r="S77" s="309"/>
    </row>
    <row r="78" spans="2:19" ht="15" hidden="1" customHeight="1" x14ac:dyDescent="0.2">
      <c r="B78" s="159"/>
      <c r="C78" s="87" t="s">
        <v>455</v>
      </c>
      <c r="D78" s="151" t="str">
        <f>VLOOKUP($C78,'Fix Data'!$A$2:$G$108,2,FALSE)</f>
        <v>1/2'X4' RECESSED MOUNTED FIXTURE</v>
      </c>
      <c r="E78" s="151"/>
      <c r="F78" s="151"/>
      <c r="G78" s="151"/>
      <c r="H78" s="151"/>
      <c r="I78" s="32">
        <f>VLOOKUP($C78,'Fix Data'!$A$2:$G$108,5,FALSE)</f>
        <v>32</v>
      </c>
      <c r="J78" s="32">
        <f>VLOOKUP($C78,'Fix Data'!$A$2:$G$108,3,FALSE)</f>
        <v>0.88</v>
      </c>
      <c r="K78" s="35">
        <f>VLOOKUP($C78,'Fix Data'!$A$2:$G$108,4,FALSE)</f>
        <v>2</v>
      </c>
      <c r="L78" s="90">
        <v>0</v>
      </c>
      <c r="M78" s="29">
        <f t="shared" si="4"/>
        <v>56</v>
      </c>
      <c r="N78" s="35">
        <f t="shared" si="5"/>
        <v>0</v>
      </c>
      <c r="O78" s="279"/>
      <c r="P78" s="280"/>
      <c r="Q78" s="307"/>
      <c r="R78" s="308"/>
      <c r="S78" s="309"/>
    </row>
    <row r="79" spans="2:19" ht="15" hidden="1" customHeight="1" x14ac:dyDescent="0.2">
      <c r="B79" s="159"/>
      <c r="C79" s="87" t="s">
        <v>269</v>
      </c>
      <c r="D79" s="151" t="str">
        <f>VLOOKUP($C79,'Fix Data'!$A$2:$G$108,2,FALSE)</f>
        <v>1'X4' SURFACE MOUNTED FIXTURE</v>
      </c>
      <c r="E79" s="151"/>
      <c r="F79" s="151"/>
      <c r="G79" s="151"/>
      <c r="H79" s="151"/>
      <c r="I79" s="32">
        <f>VLOOKUP($C79,'Fix Data'!$A$2:$G$108,5,FALSE)</f>
        <v>32</v>
      </c>
      <c r="J79" s="32">
        <f>VLOOKUP($C79,'Fix Data'!$A$2:$G$108,3,FALSE)</f>
        <v>0.88</v>
      </c>
      <c r="K79" s="35">
        <f>VLOOKUP($C79,'Fix Data'!$A$2:$G$108,4,FALSE)</f>
        <v>2</v>
      </c>
      <c r="L79" s="90">
        <v>0</v>
      </c>
      <c r="M79" s="29">
        <f t="shared" si="4"/>
        <v>56</v>
      </c>
      <c r="N79" s="35">
        <f t="shared" si="5"/>
        <v>0</v>
      </c>
      <c r="O79" s="279"/>
      <c r="P79" s="280"/>
      <c r="Q79" s="307"/>
      <c r="R79" s="308"/>
      <c r="S79" s="309"/>
    </row>
    <row r="80" spans="2:19" ht="15" hidden="1" customHeight="1" x14ac:dyDescent="0.2">
      <c r="B80" s="159"/>
      <c r="C80" s="87" t="s">
        <v>270</v>
      </c>
      <c r="D80" s="151" t="str">
        <f>VLOOKUP($C80,'Fix Data'!$A$2:$G$108,2,FALSE)</f>
        <v>1'X8' SURFACE MOUNTED FIXTURE</v>
      </c>
      <c r="E80" s="151"/>
      <c r="F80" s="151"/>
      <c r="G80" s="151"/>
      <c r="H80" s="151"/>
      <c r="I80" s="32">
        <f>VLOOKUP($C80,'Fix Data'!$A$2:$G$108,5,FALSE)</f>
        <v>32</v>
      </c>
      <c r="J80" s="32">
        <f>VLOOKUP($C80,'Fix Data'!$A$2:$G$108,3,FALSE)</f>
        <v>0.88</v>
      </c>
      <c r="K80" s="35">
        <f>VLOOKUP($C80,'Fix Data'!$A$2:$G$108,4,FALSE)</f>
        <v>4</v>
      </c>
      <c r="L80" s="90">
        <v>0</v>
      </c>
      <c r="M80" s="29">
        <f>ROUND(I80*J80*K80,0)</f>
        <v>113</v>
      </c>
      <c r="N80" s="35">
        <f t="shared" si="5"/>
        <v>0</v>
      </c>
      <c r="O80" s="279"/>
      <c r="P80" s="280"/>
      <c r="Q80" s="307"/>
      <c r="R80" s="308"/>
      <c r="S80" s="309"/>
    </row>
    <row r="81" spans="2:19" ht="15.75" hidden="1" customHeight="1" x14ac:dyDescent="0.2">
      <c r="B81" s="159"/>
      <c r="C81" s="87" t="s">
        <v>298</v>
      </c>
      <c r="D81" s="151" t="str">
        <f>VLOOKUP($C81,'Fix Data'!$A$2:$G$108,2,FALSE)</f>
        <v>DISPLAY LIGHT 1'X4' WITH 1-T8 L</v>
      </c>
      <c r="E81" s="151"/>
      <c r="F81" s="151"/>
      <c r="G81" s="151"/>
      <c r="H81" s="151"/>
      <c r="I81" s="32">
        <f>VLOOKUP($C81,'Fix Data'!$A$2:$G$108,5,FALSE)</f>
        <v>32</v>
      </c>
      <c r="J81" s="32">
        <f>VLOOKUP($C81,'Fix Data'!$A$2:$G$108,3,FALSE)</f>
        <v>0.88</v>
      </c>
      <c r="K81" s="35">
        <f>VLOOKUP($C81,'Fix Data'!$A$2:$G$108,4,FALSE)</f>
        <v>1</v>
      </c>
      <c r="L81" s="90">
        <v>0</v>
      </c>
      <c r="M81" s="29">
        <f t="shared" ref="M81:M89" si="6">ROUND(I81*J81*K81,0)</f>
        <v>28</v>
      </c>
      <c r="N81" s="35">
        <f t="shared" si="5"/>
        <v>0</v>
      </c>
      <c r="O81" s="279"/>
      <c r="P81" s="280"/>
      <c r="Q81" s="307"/>
      <c r="R81" s="308"/>
      <c r="S81" s="309"/>
    </row>
    <row r="82" spans="2:19" ht="15" hidden="1" customHeight="1" x14ac:dyDescent="0.2">
      <c r="B82" s="159"/>
      <c r="C82" s="87" t="s">
        <v>280</v>
      </c>
      <c r="D82" s="151" t="str">
        <f>VLOOKUP($C82,'Fix Data'!$A$2:$G$108,2,FALSE)</f>
        <v>8" RECESSED DOWNLIGHT, LED, WITH DECORATIVE WHITE TRIM RING</v>
      </c>
      <c r="E82" s="151"/>
      <c r="F82" s="151"/>
      <c r="G82" s="151"/>
      <c r="H82" s="151"/>
      <c r="I82" s="32">
        <f>VLOOKUP($C82,'Fix Data'!$A$2:$G$108,5,FALSE)</f>
        <v>27.6</v>
      </c>
      <c r="J82" s="32">
        <f>VLOOKUP($C82,'Fix Data'!$A$2:$G$108,3,FALSE)</f>
        <v>1</v>
      </c>
      <c r="K82" s="35">
        <f>VLOOKUP($C82,'Fix Data'!$A$2:$G$108,4,FALSE)</f>
        <v>1</v>
      </c>
      <c r="L82" s="90">
        <v>0</v>
      </c>
      <c r="M82" s="29">
        <f t="shared" si="6"/>
        <v>28</v>
      </c>
      <c r="N82" s="35">
        <f t="shared" si="5"/>
        <v>0</v>
      </c>
      <c r="O82" s="279"/>
      <c r="P82" s="280"/>
      <c r="Q82" s="307"/>
      <c r="R82" s="308"/>
      <c r="S82" s="309"/>
    </row>
    <row r="83" spans="2:19" ht="14.25" hidden="1" customHeight="1" x14ac:dyDescent="0.2">
      <c r="B83" s="159"/>
      <c r="C83" s="87" t="s">
        <v>284</v>
      </c>
      <c r="D83" s="151" t="str">
        <f>VLOOKUP($C83,'Fix Data'!$A$2:$G$108,2,FALSE)</f>
        <v xml:space="preserve">PENDANT MOUNTED SINGLE LED WITH 12" REFRACTORS AND CONICAL LENS </v>
      </c>
      <c r="E83" s="151"/>
      <c r="F83" s="151"/>
      <c r="G83" s="151"/>
      <c r="H83" s="151"/>
      <c r="I83" s="32">
        <f>VLOOKUP($C83,'Fix Data'!$A$2:$G$108,5,FALSE)</f>
        <v>32</v>
      </c>
      <c r="J83" s="32">
        <f>VLOOKUP($C83,'Fix Data'!$A$2:$G$108,3,FALSE)</f>
        <v>1</v>
      </c>
      <c r="K83" s="35">
        <f>VLOOKUP($C83,'Fix Data'!$A$2:$G$108,4,FALSE)</f>
        <v>1</v>
      </c>
      <c r="L83" s="90">
        <v>0</v>
      </c>
      <c r="M83" s="29">
        <f t="shared" si="6"/>
        <v>32</v>
      </c>
      <c r="N83" s="35">
        <f t="shared" si="5"/>
        <v>0</v>
      </c>
      <c r="O83" s="279"/>
      <c r="P83" s="280"/>
      <c r="Q83" s="307"/>
      <c r="R83" s="308"/>
      <c r="S83" s="309"/>
    </row>
    <row r="84" spans="2:19" ht="15" hidden="1" customHeight="1" x14ac:dyDescent="0.2">
      <c r="B84" s="159"/>
      <c r="C84" s="87" t="s">
        <v>398</v>
      </c>
      <c r="D84" s="151" t="str">
        <f>VLOOKUP($C84,'Fix Data'!$A$2:$G$108,2,FALSE)</f>
        <v>1'X8' PENDANT MOUNTED FIXTURE</v>
      </c>
      <c r="E84" s="151"/>
      <c r="F84" s="151"/>
      <c r="G84" s="151"/>
      <c r="H84" s="151"/>
      <c r="I84" s="32">
        <f>VLOOKUP($C84,'Fix Data'!$A$2:$G$108,5,FALSE)</f>
        <v>32</v>
      </c>
      <c r="J84" s="32">
        <f>VLOOKUP($C84,'Fix Data'!$A$2:$G$108,3,FALSE)</f>
        <v>0.88</v>
      </c>
      <c r="K84" s="35">
        <f>VLOOKUP($C84,'Fix Data'!$A$2:$G$108,4,FALSE)</f>
        <v>2</v>
      </c>
      <c r="L84" s="90">
        <v>0</v>
      </c>
      <c r="M84" s="29">
        <f t="shared" si="6"/>
        <v>56</v>
      </c>
      <c r="N84" s="35">
        <f t="shared" si="5"/>
        <v>0</v>
      </c>
      <c r="O84" s="279"/>
      <c r="P84" s="280"/>
      <c r="Q84" s="307"/>
      <c r="R84" s="308"/>
      <c r="S84" s="309"/>
    </row>
    <row r="85" spans="2:19" ht="15" hidden="1" customHeight="1" x14ac:dyDescent="0.2">
      <c r="B85" s="159"/>
      <c r="C85" s="87" t="s">
        <v>399</v>
      </c>
      <c r="D85" s="151" t="str">
        <f>VLOOKUP($C85,'Fix Data'!$A$2:$G$108,2,FALSE)</f>
        <v>1'X4' PENDANT MOUNTED FIXTURE</v>
      </c>
      <c r="E85" s="151"/>
      <c r="F85" s="151"/>
      <c r="G85" s="151"/>
      <c r="H85" s="151"/>
      <c r="I85" s="32">
        <f>VLOOKUP($C85,'Fix Data'!$A$2:$G$108,5,FALSE)</f>
        <v>32</v>
      </c>
      <c r="J85" s="32">
        <f>VLOOKUP($C85,'Fix Data'!$A$2:$G$108,3,FALSE)</f>
        <v>0.88</v>
      </c>
      <c r="K85" s="35">
        <f>VLOOKUP($C85,'Fix Data'!$A$2:$G$108,4,FALSE)</f>
        <v>1</v>
      </c>
      <c r="L85" s="90">
        <v>0</v>
      </c>
      <c r="M85" s="29">
        <f t="shared" si="6"/>
        <v>28</v>
      </c>
      <c r="N85" s="35">
        <f t="shared" si="5"/>
        <v>0</v>
      </c>
      <c r="O85" s="279"/>
      <c r="P85" s="280"/>
      <c r="Q85" s="307"/>
      <c r="R85" s="308"/>
      <c r="S85" s="309"/>
    </row>
    <row r="86" spans="2:19" ht="15" hidden="1" customHeight="1" x14ac:dyDescent="0.2">
      <c r="B86" s="159"/>
      <c r="C86" s="87" t="s">
        <v>459</v>
      </c>
      <c r="D86" s="151" t="str">
        <f>VLOOKUP($C86,'Fix Data'!$A$2:$G$108,2,FALSE)</f>
        <v>1'X4' SURFACE MOUNTED WRAPAROUND FIXTURE</v>
      </c>
      <c r="E86" s="151"/>
      <c r="F86" s="151"/>
      <c r="G86" s="151"/>
      <c r="H86" s="151"/>
      <c r="I86" s="32">
        <f>VLOOKUP($C86,'Fix Data'!$A$2:$G$108,5,FALSE)</f>
        <v>32</v>
      </c>
      <c r="J86" s="32">
        <f>VLOOKUP($C86,'Fix Data'!$A$2:$G$108,3,FALSE)</f>
        <v>0.88</v>
      </c>
      <c r="K86" s="35">
        <f>VLOOKUP($C86,'Fix Data'!$A$2:$G$108,4,FALSE)</f>
        <v>1</v>
      </c>
      <c r="L86" s="90">
        <v>0</v>
      </c>
      <c r="M86" s="29">
        <f t="shared" si="6"/>
        <v>28</v>
      </c>
      <c r="N86" s="35">
        <f t="shared" si="5"/>
        <v>0</v>
      </c>
      <c r="O86" s="279"/>
      <c r="P86" s="280"/>
      <c r="Q86" s="307"/>
      <c r="R86" s="308"/>
      <c r="S86" s="309"/>
    </row>
    <row r="87" spans="2:19" ht="15" hidden="1" customHeight="1" x14ac:dyDescent="0.2">
      <c r="B87" s="159"/>
      <c r="C87" s="87" t="s">
        <v>460</v>
      </c>
      <c r="D87" s="151" t="str">
        <f>VLOOKUP($C87,'Fix Data'!$A$2:$G$108,2,FALSE)</f>
        <v>1'X4' PENDANT MOUNTED WRAPAROUND FIXTURE</v>
      </c>
      <c r="E87" s="151"/>
      <c r="F87" s="151"/>
      <c r="G87" s="151"/>
      <c r="H87" s="151"/>
      <c r="I87" s="32">
        <f>VLOOKUP($C87,'Fix Data'!$A$2:$G$108,5,FALSE)</f>
        <v>32</v>
      </c>
      <c r="J87" s="32">
        <f>VLOOKUP($C87,'Fix Data'!$A$2:$G$108,3,FALSE)</f>
        <v>0.88</v>
      </c>
      <c r="K87" s="35">
        <f>VLOOKUP($C87,'Fix Data'!$A$2:$G$108,4,FALSE)</f>
        <v>1</v>
      </c>
      <c r="L87" s="90">
        <v>0</v>
      </c>
      <c r="M87" s="29">
        <f t="shared" si="6"/>
        <v>28</v>
      </c>
      <c r="N87" s="35">
        <f t="shared" si="5"/>
        <v>0</v>
      </c>
      <c r="O87" s="279"/>
      <c r="P87" s="280"/>
      <c r="Q87" s="307"/>
      <c r="R87" s="308"/>
      <c r="S87" s="309"/>
    </row>
    <row r="88" spans="2:19" ht="15" hidden="1" customHeight="1" x14ac:dyDescent="0.2">
      <c r="B88" s="159"/>
      <c r="C88" s="87" t="s">
        <v>461</v>
      </c>
      <c r="D88" s="151" t="str">
        <f>VLOOKUP($C88,'Fix Data'!$A$2:$G$108,2,FALSE)</f>
        <v>1'X8' SURFACE MOUNTED FIXTURE</v>
      </c>
      <c r="E88" s="151"/>
      <c r="F88" s="151"/>
      <c r="G88" s="151"/>
      <c r="H88" s="151"/>
      <c r="I88" s="32">
        <f>VLOOKUP($C88,'Fix Data'!$A$2:$G$108,5,FALSE)</f>
        <v>32</v>
      </c>
      <c r="J88" s="32">
        <f>VLOOKUP($C88,'Fix Data'!$A$2:$G$108,3,FALSE)</f>
        <v>0.88</v>
      </c>
      <c r="K88" s="35">
        <f>VLOOKUP($C88,'Fix Data'!$A$2:$G$108,4,FALSE)</f>
        <v>2</v>
      </c>
      <c r="L88" s="90">
        <v>0</v>
      </c>
      <c r="M88" s="29">
        <f t="shared" si="6"/>
        <v>56</v>
      </c>
      <c r="N88" s="35">
        <f t="shared" si="5"/>
        <v>0</v>
      </c>
      <c r="O88" s="279"/>
      <c r="P88" s="280"/>
      <c r="Q88" s="307"/>
      <c r="R88" s="308"/>
      <c r="S88" s="309"/>
    </row>
    <row r="89" spans="2:19" ht="15" hidden="1" customHeight="1" x14ac:dyDescent="0.2">
      <c r="B89" s="159"/>
      <c r="C89" s="87" t="s">
        <v>448</v>
      </c>
      <c r="D89" s="151" t="str">
        <f>VLOOKUP($C89,'Fix Data'!$A$2:$G$108,2,FALSE)</f>
        <v>1'X8' SURFACE MOUNTED FIXTURE</v>
      </c>
      <c r="E89" s="151"/>
      <c r="F89" s="151"/>
      <c r="G89" s="151"/>
      <c r="H89" s="151"/>
      <c r="I89" s="32">
        <f>VLOOKUP($C89,'Fix Data'!$A$2:$G$108,5,FALSE)</f>
        <v>32</v>
      </c>
      <c r="J89" s="32">
        <f>VLOOKUP($C89,'Fix Data'!$A$2:$G$108,3,FALSE)</f>
        <v>0.88</v>
      </c>
      <c r="K89" s="35">
        <f>VLOOKUP($C89,'Fix Data'!$A$2:$G$108,4,FALSE)</f>
        <v>1</v>
      </c>
      <c r="L89" s="90">
        <v>0</v>
      </c>
      <c r="M89" s="29">
        <f t="shared" si="6"/>
        <v>28</v>
      </c>
      <c r="N89" s="35">
        <f t="shared" si="5"/>
        <v>0</v>
      </c>
      <c r="O89" s="279"/>
      <c r="P89" s="280"/>
      <c r="Q89" s="307"/>
      <c r="R89" s="308"/>
      <c r="S89" s="309"/>
    </row>
    <row r="90" spans="2:19" ht="15" hidden="1" customHeight="1" x14ac:dyDescent="0.2">
      <c r="B90" s="159"/>
      <c r="C90" s="87" t="s">
        <v>373</v>
      </c>
      <c r="D90" s="151" t="str">
        <f>VLOOKUP($C90,'Fix Data'!$A$2:$G$108,2,FALSE)</f>
        <v>-</v>
      </c>
      <c r="E90" s="151"/>
      <c r="F90" s="151"/>
      <c r="G90" s="151"/>
      <c r="H90" s="151"/>
      <c r="I90" s="32">
        <f>VLOOKUP($C90,'Fix Data'!$A$2:$G$108,5,FALSE)</f>
        <v>0</v>
      </c>
      <c r="J90" s="32">
        <f>VLOOKUP($C90,'Fix Data'!$A$2:$G$108,3,FALSE)</f>
        <v>0</v>
      </c>
      <c r="K90" s="35">
        <f>VLOOKUP($C90,'Fix Data'!$A$2:$G$108,4,FALSE)</f>
        <v>0</v>
      </c>
      <c r="L90" s="90">
        <v>0</v>
      </c>
      <c r="M90" s="29">
        <f t="shared" ref="M90:M96" si="7">ROUND(I90*J90*K90,0)</f>
        <v>0</v>
      </c>
      <c r="N90" s="35">
        <f t="shared" si="3"/>
        <v>0</v>
      </c>
      <c r="O90" s="279"/>
      <c r="P90" s="280"/>
      <c r="Q90" s="307"/>
      <c r="R90" s="308"/>
      <c r="S90" s="309"/>
    </row>
    <row r="91" spans="2:19" ht="15" hidden="1" customHeight="1" x14ac:dyDescent="0.2">
      <c r="B91" s="159"/>
      <c r="C91" s="87" t="s">
        <v>373</v>
      </c>
      <c r="D91" s="151" t="str">
        <f>VLOOKUP($C91,'Fix Data'!$A$2:$G$108,2,FALSE)</f>
        <v>-</v>
      </c>
      <c r="E91" s="151"/>
      <c r="F91" s="151"/>
      <c r="G91" s="151"/>
      <c r="H91" s="151"/>
      <c r="I91" s="32">
        <f>VLOOKUP($C91,'Fix Data'!$A$2:$G$108,5,FALSE)</f>
        <v>0</v>
      </c>
      <c r="J91" s="32">
        <f>VLOOKUP($C91,'Fix Data'!$A$2:$G$108,3,FALSE)</f>
        <v>0</v>
      </c>
      <c r="K91" s="35">
        <f>VLOOKUP($C91,'Fix Data'!$A$2:$G$108,4,FALSE)</f>
        <v>0</v>
      </c>
      <c r="L91" s="90">
        <v>0</v>
      </c>
      <c r="M91" s="29">
        <f t="shared" si="7"/>
        <v>0</v>
      </c>
      <c r="N91" s="35">
        <f t="shared" si="3"/>
        <v>0</v>
      </c>
      <c r="O91" s="279"/>
      <c r="P91" s="280"/>
      <c r="Q91" s="307"/>
      <c r="R91" s="308"/>
      <c r="S91" s="309"/>
    </row>
    <row r="92" spans="2:19" ht="15" hidden="1" customHeight="1" x14ac:dyDescent="0.2">
      <c r="B92" s="159"/>
      <c r="C92" s="87" t="s">
        <v>373</v>
      </c>
      <c r="D92" s="151" t="str">
        <f>VLOOKUP($C92,'Fix Data'!$A$2:$G$108,2,FALSE)</f>
        <v>-</v>
      </c>
      <c r="E92" s="151"/>
      <c r="F92" s="151"/>
      <c r="G92" s="151"/>
      <c r="H92" s="151"/>
      <c r="I92" s="32">
        <f>VLOOKUP($C92,'Fix Data'!$A$2:$G$108,5,FALSE)</f>
        <v>0</v>
      </c>
      <c r="J92" s="32">
        <f>VLOOKUP($C92,'Fix Data'!$A$2:$G$108,3,FALSE)</f>
        <v>0</v>
      </c>
      <c r="K92" s="35">
        <f>VLOOKUP($C92,'Fix Data'!$A$2:$G$108,4,FALSE)</f>
        <v>0</v>
      </c>
      <c r="L92" s="90">
        <v>0</v>
      </c>
      <c r="M92" s="29">
        <f t="shared" si="7"/>
        <v>0</v>
      </c>
      <c r="N92" s="35">
        <f t="shared" si="3"/>
        <v>0</v>
      </c>
      <c r="O92" s="279"/>
      <c r="P92" s="280"/>
      <c r="Q92" s="307"/>
      <c r="R92" s="308"/>
      <c r="S92" s="309"/>
    </row>
    <row r="93" spans="2:19" ht="15" hidden="1" customHeight="1" x14ac:dyDescent="0.2">
      <c r="B93" s="159"/>
      <c r="C93" s="87" t="s">
        <v>373</v>
      </c>
      <c r="D93" s="151" t="str">
        <f>VLOOKUP($C93,'Fix Data'!$A$2:$G$108,2,FALSE)</f>
        <v>-</v>
      </c>
      <c r="E93" s="151"/>
      <c r="F93" s="151"/>
      <c r="G93" s="151"/>
      <c r="H93" s="151"/>
      <c r="I93" s="32">
        <f>VLOOKUP($C93,'Fix Data'!$A$2:$G$108,5,FALSE)</f>
        <v>0</v>
      </c>
      <c r="J93" s="32">
        <f>VLOOKUP($C93,'Fix Data'!$A$2:$G$108,3,FALSE)</f>
        <v>0</v>
      </c>
      <c r="K93" s="35">
        <f>VLOOKUP($C93,'Fix Data'!$A$2:$G$108,4,FALSE)</f>
        <v>0</v>
      </c>
      <c r="L93" s="90">
        <v>0</v>
      </c>
      <c r="M93" s="29">
        <f t="shared" si="7"/>
        <v>0</v>
      </c>
      <c r="N93" s="35">
        <f t="shared" ref="N93:N103" si="8">L93*M93</f>
        <v>0</v>
      </c>
      <c r="O93" s="279"/>
      <c r="P93" s="280"/>
      <c r="Q93" s="307"/>
      <c r="R93" s="308"/>
      <c r="S93" s="309"/>
    </row>
    <row r="94" spans="2:19" ht="15" hidden="1" customHeight="1" x14ac:dyDescent="0.2">
      <c r="B94" s="159"/>
      <c r="C94" s="87" t="s">
        <v>373</v>
      </c>
      <c r="D94" s="151" t="str">
        <f>VLOOKUP($C94,'Fix Data'!$A$2:$G$108,2,FALSE)</f>
        <v>-</v>
      </c>
      <c r="E94" s="151"/>
      <c r="F94" s="151"/>
      <c r="G94" s="151"/>
      <c r="H94" s="151"/>
      <c r="I94" s="32">
        <f>VLOOKUP($C94,'Fix Data'!$A$2:$G$108,5,FALSE)</f>
        <v>0</v>
      </c>
      <c r="J94" s="32">
        <f>VLOOKUP($C94,'Fix Data'!$A$2:$G$108,3,FALSE)</f>
        <v>0</v>
      </c>
      <c r="K94" s="35">
        <f>VLOOKUP($C94,'Fix Data'!$A$2:$G$108,4,FALSE)</f>
        <v>0</v>
      </c>
      <c r="L94" s="90">
        <v>0</v>
      </c>
      <c r="M94" s="29">
        <f t="shared" si="7"/>
        <v>0</v>
      </c>
      <c r="N94" s="35">
        <f t="shared" si="8"/>
        <v>0</v>
      </c>
      <c r="O94" s="279"/>
      <c r="P94" s="280"/>
      <c r="Q94" s="307"/>
      <c r="R94" s="308"/>
      <c r="S94" s="309"/>
    </row>
    <row r="95" spans="2:19" ht="15" hidden="1" customHeight="1" x14ac:dyDescent="0.2">
      <c r="B95" s="159"/>
      <c r="C95" s="87" t="s">
        <v>373</v>
      </c>
      <c r="D95" s="151" t="str">
        <f>VLOOKUP($C95,'Fix Data'!$A$2:$G$108,2,FALSE)</f>
        <v>-</v>
      </c>
      <c r="E95" s="151"/>
      <c r="F95" s="151"/>
      <c r="G95" s="151"/>
      <c r="H95" s="151"/>
      <c r="I95" s="32">
        <f>VLOOKUP($C95,'Fix Data'!$A$2:$G$108,5,FALSE)</f>
        <v>0</v>
      </c>
      <c r="J95" s="32">
        <f>VLOOKUP($C95,'Fix Data'!$A$2:$G$108,3,FALSE)</f>
        <v>0</v>
      </c>
      <c r="K95" s="35">
        <f>VLOOKUP($C95,'Fix Data'!$A$2:$G$108,4,FALSE)</f>
        <v>0</v>
      </c>
      <c r="L95" s="90">
        <v>0</v>
      </c>
      <c r="M95" s="29">
        <f t="shared" si="7"/>
        <v>0</v>
      </c>
      <c r="N95" s="35">
        <f t="shared" si="8"/>
        <v>0</v>
      </c>
      <c r="O95" s="279"/>
      <c r="P95" s="280"/>
      <c r="Q95" s="307"/>
      <c r="R95" s="308"/>
      <c r="S95" s="309"/>
    </row>
    <row r="96" spans="2:19" ht="15" hidden="1" customHeight="1" x14ac:dyDescent="0.2">
      <c r="B96" s="159"/>
      <c r="C96" s="87" t="s">
        <v>373</v>
      </c>
      <c r="D96" s="151" t="str">
        <f>VLOOKUP($C96,'Fix Data'!$A$2:$G$108,2,FALSE)</f>
        <v>-</v>
      </c>
      <c r="E96" s="151"/>
      <c r="F96" s="151"/>
      <c r="G96" s="151"/>
      <c r="H96" s="151"/>
      <c r="I96" s="32">
        <f>VLOOKUP($C96,'Fix Data'!$A$2:$G$108,5,FALSE)</f>
        <v>0</v>
      </c>
      <c r="J96" s="32">
        <f>VLOOKUP($C96,'Fix Data'!$A$2:$G$108,3,FALSE)</f>
        <v>0</v>
      </c>
      <c r="K96" s="35">
        <f>VLOOKUP($C96,'Fix Data'!$A$2:$G$108,4,FALSE)</f>
        <v>0</v>
      </c>
      <c r="L96" s="90">
        <v>0</v>
      </c>
      <c r="M96" s="29">
        <f t="shared" si="7"/>
        <v>0</v>
      </c>
      <c r="N96" s="35">
        <f t="shared" si="8"/>
        <v>0</v>
      </c>
      <c r="O96" s="279"/>
      <c r="P96" s="280"/>
      <c r="Q96" s="307"/>
      <c r="R96" s="308"/>
      <c r="S96" s="309"/>
    </row>
    <row r="97" spans="1:19" ht="15" hidden="1" customHeight="1" x14ac:dyDescent="0.2">
      <c r="B97" s="159"/>
      <c r="C97" s="87" t="s">
        <v>373</v>
      </c>
      <c r="D97" s="151" t="str">
        <f>VLOOKUP($C97,'Fix Data'!$A$2:$G$108,2,FALSE)</f>
        <v>-</v>
      </c>
      <c r="E97" s="151"/>
      <c r="F97" s="151"/>
      <c r="G97" s="151"/>
      <c r="H97" s="151"/>
      <c r="I97" s="32">
        <f>VLOOKUP($C97,'Fix Data'!$A$2:$G$108,5,FALSE)</f>
        <v>0</v>
      </c>
      <c r="J97" s="32">
        <f>VLOOKUP($C97,'Fix Data'!$A$2:$G$108,3,FALSE)</f>
        <v>0</v>
      </c>
      <c r="K97" s="35">
        <f>VLOOKUP($C97,'Fix Data'!$A$2:$G$108,4,FALSE)</f>
        <v>0</v>
      </c>
      <c r="L97" s="90">
        <v>0</v>
      </c>
      <c r="M97" s="29">
        <f t="shared" ref="M97:M103" si="9">ROUND(I97*J97*K97,0)</f>
        <v>0</v>
      </c>
      <c r="N97" s="35">
        <f t="shared" si="8"/>
        <v>0</v>
      </c>
      <c r="O97" s="279"/>
      <c r="P97" s="280"/>
      <c r="Q97" s="307"/>
      <c r="R97" s="308"/>
      <c r="S97" s="309"/>
    </row>
    <row r="98" spans="1:19" ht="15" hidden="1" customHeight="1" x14ac:dyDescent="0.2">
      <c r="B98" s="159"/>
      <c r="C98" s="87" t="s">
        <v>373</v>
      </c>
      <c r="D98" s="151" t="str">
        <f>VLOOKUP($C98,'Fix Data'!$A$2:$G$108,2,FALSE)</f>
        <v>-</v>
      </c>
      <c r="E98" s="151"/>
      <c r="F98" s="151"/>
      <c r="G98" s="151"/>
      <c r="H98" s="151"/>
      <c r="I98" s="32">
        <f>VLOOKUP($C98,'Fix Data'!$A$2:$G$108,5,FALSE)</f>
        <v>0</v>
      </c>
      <c r="J98" s="32">
        <f>VLOOKUP($C98,'Fix Data'!$A$2:$G$108,3,FALSE)</f>
        <v>0</v>
      </c>
      <c r="K98" s="35">
        <f>VLOOKUP($C98,'Fix Data'!$A$2:$G$108,4,FALSE)</f>
        <v>0</v>
      </c>
      <c r="L98" s="90">
        <v>0</v>
      </c>
      <c r="M98" s="29">
        <f t="shared" si="9"/>
        <v>0</v>
      </c>
      <c r="N98" s="35">
        <f t="shared" si="8"/>
        <v>0</v>
      </c>
      <c r="O98" s="279"/>
      <c r="P98" s="280"/>
      <c r="Q98" s="307"/>
      <c r="R98" s="308"/>
      <c r="S98" s="309"/>
    </row>
    <row r="99" spans="1:19" ht="15" hidden="1" customHeight="1" x14ac:dyDescent="0.2">
      <c r="B99" s="159"/>
      <c r="C99" s="87" t="s">
        <v>373</v>
      </c>
      <c r="D99" s="151" t="str">
        <f>VLOOKUP($C99,'Fix Data'!$A$2:$G$108,2,FALSE)</f>
        <v>-</v>
      </c>
      <c r="E99" s="151"/>
      <c r="F99" s="151"/>
      <c r="G99" s="151"/>
      <c r="H99" s="151"/>
      <c r="I99" s="32">
        <f>VLOOKUP($C99,'Fix Data'!$A$2:$G$108,5,FALSE)</f>
        <v>0</v>
      </c>
      <c r="J99" s="32">
        <f>VLOOKUP($C99,'Fix Data'!$A$2:$G$108,3,FALSE)</f>
        <v>0</v>
      </c>
      <c r="K99" s="35">
        <f>VLOOKUP($C99,'Fix Data'!$A$2:$G$108,4,FALSE)</f>
        <v>0</v>
      </c>
      <c r="L99" s="90">
        <v>0</v>
      </c>
      <c r="M99" s="29">
        <f t="shared" si="9"/>
        <v>0</v>
      </c>
      <c r="N99" s="35">
        <f t="shared" si="8"/>
        <v>0</v>
      </c>
      <c r="O99" s="279"/>
      <c r="P99" s="280"/>
      <c r="Q99" s="307"/>
      <c r="R99" s="308"/>
      <c r="S99" s="309"/>
    </row>
    <row r="100" spans="1:19" ht="15" hidden="1" customHeight="1" x14ac:dyDescent="0.2">
      <c r="B100" s="159"/>
      <c r="C100" s="87" t="s">
        <v>373</v>
      </c>
      <c r="D100" s="151" t="str">
        <f>VLOOKUP($C100,'Fix Data'!$A$2:$G$108,2,FALSE)</f>
        <v>-</v>
      </c>
      <c r="E100" s="151"/>
      <c r="F100" s="151"/>
      <c r="G100" s="151"/>
      <c r="H100" s="151"/>
      <c r="I100" s="32">
        <f>VLOOKUP($C100,'Fix Data'!$A$2:$G$108,5,FALSE)</f>
        <v>0</v>
      </c>
      <c r="J100" s="32">
        <f>VLOOKUP($C100,'Fix Data'!$A$2:$G$108,3,FALSE)</f>
        <v>0</v>
      </c>
      <c r="K100" s="35">
        <f>VLOOKUP($C100,'Fix Data'!$A$2:$G$108,4,FALSE)</f>
        <v>0</v>
      </c>
      <c r="L100" s="90">
        <v>0</v>
      </c>
      <c r="M100" s="29">
        <f t="shared" si="9"/>
        <v>0</v>
      </c>
      <c r="N100" s="35">
        <f t="shared" si="8"/>
        <v>0</v>
      </c>
      <c r="O100" s="279"/>
      <c r="P100" s="280"/>
      <c r="Q100" s="307"/>
      <c r="R100" s="308"/>
      <c r="S100" s="309"/>
    </row>
    <row r="101" spans="1:19" ht="15" hidden="1" customHeight="1" x14ac:dyDescent="0.2">
      <c r="B101" s="159"/>
      <c r="C101" s="87" t="s">
        <v>373</v>
      </c>
      <c r="D101" s="151" t="str">
        <f>VLOOKUP($C101,'Fix Data'!$A$2:$G$108,2,FALSE)</f>
        <v>-</v>
      </c>
      <c r="E101" s="151"/>
      <c r="F101" s="151"/>
      <c r="G101" s="151"/>
      <c r="H101" s="151"/>
      <c r="I101" s="32">
        <f>VLOOKUP($C101,'Fix Data'!$A$2:$G$108,5,FALSE)</f>
        <v>0</v>
      </c>
      <c r="J101" s="32">
        <f>VLOOKUP($C101,'Fix Data'!$A$2:$G$108,3,FALSE)</f>
        <v>0</v>
      </c>
      <c r="K101" s="35">
        <f>VLOOKUP($C101,'Fix Data'!$A$2:$G$108,4,FALSE)</f>
        <v>0</v>
      </c>
      <c r="L101" s="90">
        <v>0</v>
      </c>
      <c r="M101" s="29">
        <f t="shared" si="9"/>
        <v>0</v>
      </c>
      <c r="N101" s="35">
        <f t="shared" si="8"/>
        <v>0</v>
      </c>
      <c r="O101" s="279"/>
      <c r="P101" s="280"/>
      <c r="Q101" s="307"/>
      <c r="R101" s="308"/>
      <c r="S101" s="309"/>
    </row>
    <row r="102" spans="1:19" ht="15" hidden="1" customHeight="1" x14ac:dyDescent="0.2">
      <c r="B102" s="159"/>
      <c r="C102" s="87" t="s">
        <v>373</v>
      </c>
      <c r="D102" s="151" t="str">
        <f>VLOOKUP($C102,'Fix Data'!$A$2:$G$108,2,FALSE)</f>
        <v>-</v>
      </c>
      <c r="E102" s="151"/>
      <c r="F102" s="151"/>
      <c r="G102" s="151"/>
      <c r="H102" s="151"/>
      <c r="I102" s="32">
        <f>VLOOKUP($C102,'Fix Data'!$A$2:$G$108,5,FALSE)</f>
        <v>0</v>
      </c>
      <c r="J102" s="32">
        <f>VLOOKUP($C102,'Fix Data'!$A$2:$G$108,3,FALSE)</f>
        <v>0</v>
      </c>
      <c r="K102" s="35">
        <f>VLOOKUP($C102,'Fix Data'!$A$2:$G$108,4,FALSE)</f>
        <v>0</v>
      </c>
      <c r="L102" s="90">
        <v>0</v>
      </c>
      <c r="M102" s="29">
        <f t="shared" si="9"/>
        <v>0</v>
      </c>
      <c r="N102" s="35">
        <f t="shared" si="8"/>
        <v>0</v>
      </c>
      <c r="O102" s="279"/>
      <c r="P102" s="280"/>
      <c r="Q102" s="307"/>
      <c r="R102" s="308"/>
      <c r="S102" s="309"/>
    </row>
    <row r="103" spans="1:19" ht="15" hidden="1" customHeight="1" x14ac:dyDescent="0.2">
      <c r="B103" s="159"/>
      <c r="C103" s="87" t="s">
        <v>373</v>
      </c>
      <c r="D103" s="151" t="str">
        <f>VLOOKUP($C103,'Fix Data'!$A$2:$G$108,2,FALSE)</f>
        <v>-</v>
      </c>
      <c r="E103" s="151"/>
      <c r="F103" s="151"/>
      <c r="G103" s="151"/>
      <c r="H103" s="151"/>
      <c r="I103" s="32">
        <f>VLOOKUP($C103,'Fix Data'!$A$2:$G$108,5,FALSE)</f>
        <v>0</v>
      </c>
      <c r="J103" s="32">
        <f>VLOOKUP($C103,'Fix Data'!$A$2:$G$108,3,FALSE)</f>
        <v>0</v>
      </c>
      <c r="K103" s="35">
        <f>VLOOKUP($C103,'Fix Data'!$A$2:$G$108,4,FALSE)</f>
        <v>0</v>
      </c>
      <c r="L103" s="90">
        <v>0</v>
      </c>
      <c r="M103" s="29">
        <f t="shared" si="9"/>
        <v>0</v>
      </c>
      <c r="N103" s="35">
        <f t="shared" si="8"/>
        <v>0</v>
      </c>
      <c r="O103" s="279"/>
      <c r="P103" s="280"/>
      <c r="Q103" s="307"/>
      <c r="R103" s="308"/>
      <c r="S103" s="309"/>
    </row>
    <row r="104" spans="1:19" ht="15" hidden="1" customHeight="1" x14ac:dyDescent="0.2">
      <c r="B104" s="159"/>
      <c r="C104" s="87" t="s">
        <v>373</v>
      </c>
      <c r="D104" s="151" t="str">
        <f>VLOOKUP($C104,'Fix Data'!$A$2:$G$108,2,FALSE)</f>
        <v>-</v>
      </c>
      <c r="E104" s="151"/>
      <c r="F104" s="151"/>
      <c r="G104" s="151"/>
      <c r="H104" s="151"/>
      <c r="I104" s="32">
        <f>VLOOKUP($C104,'Fix Data'!$A$2:$G$108,5,FALSE)</f>
        <v>0</v>
      </c>
      <c r="J104" s="32">
        <f>VLOOKUP($C104,'Fix Data'!$A$2:$G$108,3,FALSE)</f>
        <v>0</v>
      </c>
      <c r="K104" s="35">
        <f>VLOOKUP($C104,'Fix Data'!$A$2:$G$108,4,FALSE)</f>
        <v>0</v>
      </c>
      <c r="L104" s="90">
        <v>0</v>
      </c>
      <c r="M104" s="29">
        <f>ROUND(I104*J104*K104,0)</f>
        <v>0</v>
      </c>
      <c r="N104" s="35">
        <f t="shared" si="3"/>
        <v>0</v>
      </c>
      <c r="O104" s="279"/>
      <c r="P104" s="280"/>
      <c r="Q104" s="307"/>
      <c r="R104" s="308"/>
      <c r="S104" s="309"/>
    </row>
    <row r="105" spans="1:19" ht="15" hidden="1" customHeight="1" x14ac:dyDescent="0.2">
      <c r="B105" s="159"/>
      <c r="C105" s="87" t="s">
        <v>373</v>
      </c>
      <c r="D105" s="151" t="str">
        <f>VLOOKUP($C105,'Fix Data'!$A$2:$G$108,2,FALSE)</f>
        <v>-</v>
      </c>
      <c r="E105" s="151"/>
      <c r="F105" s="151"/>
      <c r="G105" s="151"/>
      <c r="H105" s="151"/>
      <c r="I105" s="32">
        <f>VLOOKUP($C105,'Fix Data'!$A$2:$G$108,5,FALSE)</f>
        <v>0</v>
      </c>
      <c r="J105" s="32">
        <f>VLOOKUP($C105,'Fix Data'!$A$2:$G$108,3,FALSE)</f>
        <v>0</v>
      </c>
      <c r="K105" s="35">
        <f>VLOOKUP($C105,'Fix Data'!$A$2:$G$108,4,FALSE)</f>
        <v>0</v>
      </c>
      <c r="L105" s="90">
        <v>0</v>
      </c>
      <c r="M105" s="29">
        <f>ROUND(I105*J105*K105,0)</f>
        <v>0</v>
      </c>
      <c r="N105" s="35">
        <f t="shared" si="3"/>
        <v>0</v>
      </c>
      <c r="O105" s="279"/>
      <c r="P105" s="280"/>
      <c r="Q105" s="307"/>
      <c r="R105" s="308"/>
      <c r="S105" s="309"/>
    </row>
    <row r="106" spans="1:19" ht="15" hidden="1" customHeight="1" x14ac:dyDescent="0.2">
      <c r="B106" s="159"/>
      <c r="C106" s="87" t="s">
        <v>373</v>
      </c>
      <c r="D106" s="151" t="str">
        <f>VLOOKUP($C106,'Fix Data'!$A$2:$G$108,2,FALSE)</f>
        <v>-</v>
      </c>
      <c r="E106" s="151"/>
      <c r="F106" s="151"/>
      <c r="G106" s="151"/>
      <c r="H106" s="151"/>
      <c r="I106" s="32">
        <f>VLOOKUP($C106,'Fix Data'!$A$2:$G$108,5,FALSE)</f>
        <v>0</v>
      </c>
      <c r="J106" s="32">
        <f>VLOOKUP($C106,'Fix Data'!$A$2:$G$108,3,FALSE)</f>
        <v>0</v>
      </c>
      <c r="K106" s="35">
        <f>VLOOKUP($C106,'Fix Data'!$A$2:$G$108,4,FALSE)</f>
        <v>0</v>
      </c>
      <c r="L106" s="90">
        <v>0</v>
      </c>
      <c r="M106" s="29">
        <f>ROUND(I106*J106*K106,0)</f>
        <v>0</v>
      </c>
      <c r="N106" s="35">
        <f t="shared" si="3"/>
        <v>0</v>
      </c>
      <c r="O106" s="279"/>
      <c r="P106" s="280"/>
      <c r="Q106" s="307"/>
      <c r="R106" s="308"/>
      <c r="S106" s="309"/>
    </row>
    <row r="107" spans="1:19" ht="15.75" hidden="1" customHeight="1" thickBot="1" x14ac:dyDescent="0.25">
      <c r="B107" s="115"/>
      <c r="C107" s="116"/>
      <c r="D107" s="117"/>
      <c r="E107" s="117"/>
      <c r="F107" s="116"/>
      <c r="G107" s="116"/>
      <c r="H107" s="116"/>
      <c r="I107" s="118"/>
      <c r="J107" s="119"/>
      <c r="K107" s="120"/>
      <c r="L107" s="121"/>
      <c r="M107" s="122" t="s">
        <v>391</v>
      </c>
      <c r="N107" s="123">
        <f>SUM(N40:N106)</f>
        <v>4756</v>
      </c>
      <c r="O107" s="281"/>
      <c r="P107" s="282"/>
      <c r="Q107" s="310"/>
      <c r="R107" s="311"/>
      <c r="S107" s="312"/>
    </row>
    <row r="108" spans="1:19" ht="9.75" customHeight="1" x14ac:dyDescent="0.2">
      <c r="B108" s="38"/>
      <c r="C108" s="39"/>
      <c r="D108" s="39"/>
      <c r="E108" s="39"/>
      <c r="F108" s="39"/>
      <c r="G108" s="39"/>
      <c r="H108" s="39"/>
      <c r="I108" s="57"/>
      <c r="J108" s="40"/>
      <c r="K108" s="57"/>
      <c r="L108" s="57"/>
      <c r="M108" s="57"/>
      <c r="N108" s="57"/>
      <c r="O108" s="92"/>
      <c r="P108" s="93"/>
      <c r="Q108" s="37"/>
    </row>
    <row r="109" spans="1:19" ht="6.75" customHeight="1" thickBot="1" x14ac:dyDescent="0.3">
      <c r="B109" s="7"/>
      <c r="O109" s="2"/>
      <c r="P109" s="36"/>
    </row>
    <row r="110" spans="1:19" ht="19.5" x14ac:dyDescent="0.4">
      <c r="A110" s="8"/>
      <c r="B110" s="292" t="s">
        <v>404</v>
      </c>
      <c r="C110" s="293"/>
      <c r="D110" s="293"/>
      <c r="E110" s="293"/>
      <c r="F110" s="293"/>
      <c r="G110" s="293"/>
      <c r="H110" s="293"/>
      <c r="I110" s="293"/>
      <c r="J110" s="293"/>
      <c r="K110" s="293"/>
      <c r="L110" s="293"/>
      <c r="M110" s="293"/>
      <c r="N110" s="293"/>
      <c r="O110" s="293"/>
      <c r="P110" s="293"/>
      <c r="Q110" s="293"/>
      <c r="R110" s="293"/>
      <c r="S110" s="294"/>
    </row>
    <row r="111" spans="1:19" ht="24" customHeight="1" x14ac:dyDescent="0.25">
      <c r="A111" s="8"/>
      <c r="B111" s="200" t="s">
        <v>17</v>
      </c>
      <c r="C111" s="201" t="s">
        <v>1</v>
      </c>
      <c r="D111" s="202"/>
      <c r="E111" s="202"/>
      <c r="F111" s="202"/>
      <c r="G111" s="202"/>
      <c r="H111" s="202"/>
      <c r="I111" s="203"/>
      <c r="J111" s="43"/>
      <c r="K111" s="44" t="s">
        <v>2</v>
      </c>
      <c r="L111" s="44" t="s">
        <v>5</v>
      </c>
      <c r="M111" s="44" t="s">
        <v>7</v>
      </c>
      <c r="N111" s="44" t="s">
        <v>9</v>
      </c>
      <c r="O111" s="201" t="s">
        <v>13</v>
      </c>
      <c r="P111" s="203"/>
      <c r="Q111" s="201"/>
      <c r="R111" s="202"/>
      <c r="S111" s="208"/>
    </row>
    <row r="112" spans="1:19" ht="24" customHeight="1" x14ac:dyDescent="0.2">
      <c r="A112" s="8"/>
      <c r="B112" s="200"/>
      <c r="C112" s="186" t="s">
        <v>418</v>
      </c>
      <c r="D112" s="187"/>
      <c r="E112" s="187"/>
      <c r="F112" s="187"/>
      <c r="G112" s="187"/>
      <c r="H112" s="188"/>
      <c r="I112" s="184" t="s">
        <v>346</v>
      </c>
      <c r="J112" s="184" t="s">
        <v>344</v>
      </c>
      <c r="K112" s="157" t="s">
        <v>3</v>
      </c>
      <c r="L112" s="157" t="s">
        <v>6</v>
      </c>
      <c r="M112" s="157" t="s">
        <v>8</v>
      </c>
      <c r="N112" s="184" t="s">
        <v>414</v>
      </c>
      <c r="O112" s="186" t="s">
        <v>416</v>
      </c>
      <c r="P112" s="210"/>
      <c r="Q112" s="209" t="s">
        <v>417</v>
      </c>
      <c r="R112" s="187"/>
      <c r="S112" s="210"/>
    </row>
    <row r="113" spans="1:19" ht="24" customHeight="1" x14ac:dyDescent="0.2">
      <c r="A113" s="8"/>
      <c r="B113" s="200"/>
      <c r="C113" s="189"/>
      <c r="D113" s="190"/>
      <c r="E113" s="190"/>
      <c r="F113" s="190"/>
      <c r="G113" s="190"/>
      <c r="H113" s="191"/>
      <c r="I113" s="185"/>
      <c r="J113" s="185"/>
      <c r="K113" s="157"/>
      <c r="L113" s="157"/>
      <c r="M113" s="157"/>
      <c r="N113" s="313"/>
      <c r="O113" s="299"/>
      <c r="P113" s="300"/>
      <c r="Q113" s="211"/>
      <c r="R113" s="190"/>
      <c r="S113" s="212"/>
    </row>
    <row r="114" spans="1:19" ht="15" x14ac:dyDescent="0.2">
      <c r="A114" s="8"/>
      <c r="B114" s="158" t="str">
        <f>E6</f>
        <v>BBO - ROOSEVELT (360 PULASKI AVE.)</v>
      </c>
      <c r="C114" s="87" t="s">
        <v>400</v>
      </c>
      <c r="D114" s="151" t="s">
        <v>479</v>
      </c>
      <c r="E114" s="151"/>
      <c r="F114" s="151"/>
      <c r="G114" s="151"/>
      <c r="H114" s="151"/>
      <c r="I114" s="32">
        <v>5</v>
      </c>
      <c r="J114" s="32">
        <f>VLOOKUP($C114,'Fix Data'!$J$2:$O$11,3,FALSE)</f>
        <v>1</v>
      </c>
      <c r="K114" s="32">
        <f>VLOOKUP($C114,'Fix Data'!$J$2:$O$11,4,FALSE)</f>
        <v>1</v>
      </c>
      <c r="L114" s="90">
        <v>12</v>
      </c>
      <c r="M114" s="144">
        <f>ROUND(I114*J114*K114,2)</f>
        <v>5</v>
      </c>
      <c r="N114" s="32">
        <f>VLOOKUP($C114,'Fix Data'!$J$2:$O$11,6,FALSE)</f>
        <v>1</v>
      </c>
      <c r="O114" s="291">
        <f>L114*M114</f>
        <v>60</v>
      </c>
      <c r="P114" s="291"/>
      <c r="Q114" s="288">
        <f>IF(AND(L114&gt;0,N114&gt;0),O114/L114/N114,"")</f>
        <v>5</v>
      </c>
      <c r="R114" s="289"/>
      <c r="S114" s="290"/>
    </row>
    <row r="115" spans="1:19" ht="15.75" hidden="1" customHeight="1" x14ac:dyDescent="0.2">
      <c r="A115" s="8"/>
      <c r="B115" s="159"/>
      <c r="C115" s="87" t="s">
        <v>401</v>
      </c>
      <c r="D115" s="151" t="str">
        <f>VLOOKUP($C115,'Fix Data'!$J$2:$O$11,2,FALSE)</f>
        <v>EDGE MOUNT-DOUBLE FACE- LED EXIT SIGNAGE</v>
      </c>
      <c r="E115" s="151"/>
      <c r="F115" s="151"/>
      <c r="G115" s="151"/>
      <c r="H115" s="151"/>
      <c r="I115" s="32">
        <f>VLOOKUP($C115,'Fix Data'!$J$2:$O$11,5,FALSE)</f>
        <v>3.5</v>
      </c>
      <c r="J115" s="32">
        <f>VLOOKUP($C115,'Fix Data'!$J$2:$O$11,3,FALSE)</f>
        <v>1</v>
      </c>
      <c r="K115" s="32">
        <f>VLOOKUP($C115,'Fix Data'!$J$2:$O$11,4,FALSE)</f>
        <v>1</v>
      </c>
      <c r="L115" s="90">
        <v>0</v>
      </c>
      <c r="M115" s="144">
        <f t="shared" ref="M115:M121" si="10">ROUND(I115*J115*K115,1)</f>
        <v>3.5</v>
      </c>
      <c r="N115" s="32">
        <f>VLOOKUP($C115,'Fix Data'!$J$2:$O$11,6,FALSE)</f>
        <v>2</v>
      </c>
      <c r="O115" s="291">
        <f t="shared" ref="O115:O121" si="11">L115*M115</f>
        <v>0</v>
      </c>
      <c r="P115" s="291"/>
      <c r="Q115" s="288" t="str">
        <f t="shared" ref="Q115:Q121" si="12">IF(AND(L115&gt;0,N115&gt;0),O115/L115/N115,"")</f>
        <v/>
      </c>
      <c r="R115" s="289"/>
      <c r="S115" s="290"/>
    </row>
    <row r="116" spans="1:19" ht="12.75" hidden="1" customHeight="1" x14ac:dyDescent="0.2">
      <c r="A116" s="8"/>
      <c r="B116" s="159"/>
      <c r="C116" s="87" t="s">
        <v>406</v>
      </c>
      <c r="D116" s="151" t="str">
        <f>VLOOKUP($C116,'Fix Data'!$J$2:$O$11,2,FALSE)</f>
        <v>PENDANT MOUNT-SINGLE FACE-LED EXIT SIGNAGE</v>
      </c>
      <c r="E116" s="151"/>
      <c r="F116" s="151"/>
      <c r="G116" s="151"/>
      <c r="H116" s="151"/>
      <c r="I116" s="32">
        <f>VLOOKUP($C116,'Fix Data'!$J$2:$O$11,5,FALSE)</f>
        <v>3.5</v>
      </c>
      <c r="J116" s="32">
        <f>VLOOKUP($C116,'Fix Data'!$J$2:$O$11,3,FALSE)</f>
        <v>1</v>
      </c>
      <c r="K116" s="32">
        <f>VLOOKUP($C116,'Fix Data'!$J$2:$O$11,4,FALSE)</f>
        <v>1</v>
      </c>
      <c r="L116" s="90">
        <v>0</v>
      </c>
      <c r="M116" s="144">
        <f t="shared" si="10"/>
        <v>3.5</v>
      </c>
      <c r="N116" s="32">
        <f>VLOOKUP($C116,'Fix Data'!$J$2:$O$11,6,FALSE)</f>
        <v>1</v>
      </c>
      <c r="O116" s="291">
        <f t="shared" si="11"/>
        <v>0</v>
      </c>
      <c r="P116" s="291"/>
      <c r="Q116" s="288" t="str">
        <f t="shared" si="12"/>
        <v/>
      </c>
      <c r="R116" s="289"/>
      <c r="S116" s="290"/>
    </row>
    <row r="117" spans="1:19" ht="12.75" hidden="1" customHeight="1" x14ac:dyDescent="0.2">
      <c r="A117" s="8"/>
      <c r="B117" s="159"/>
      <c r="C117" s="87" t="s">
        <v>407</v>
      </c>
      <c r="D117" s="151" t="str">
        <f>VLOOKUP($C117,'Fix Data'!$J$2:$O$11,2,FALSE)</f>
        <v>PENDANT MOUNT-DOUBLE FACE-LED EXIT SIGNAGE</v>
      </c>
      <c r="E117" s="151"/>
      <c r="F117" s="151"/>
      <c r="G117" s="151"/>
      <c r="H117" s="151"/>
      <c r="I117" s="32">
        <f>VLOOKUP($C117,'Fix Data'!$J$2:$O$11,5,FALSE)</f>
        <v>3.5</v>
      </c>
      <c r="J117" s="32">
        <f>VLOOKUP($C117,'Fix Data'!$J$2:$O$11,3,FALSE)</f>
        <v>1</v>
      </c>
      <c r="K117" s="32">
        <f>VLOOKUP($C117,'Fix Data'!$J$2:$O$11,4,FALSE)</f>
        <v>1</v>
      </c>
      <c r="L117" s="90">
        <v>0</v>
      </c>
      <c r="M117" s="144">
        <f t="shared" si="10"/>
        <v>3.5</v>
      </c>
      <c r="N117" s="32">
        <f>VLOOKUP($C117,'Fix Data'!$J$2:$O$11,6,FALSE)</f>
        <v>2</v>
      </c>
      <c r="O117" s="291">
        <f t="shared" si="11"/>
        <v>0</v>
      </c>
      <c r="P117" s="291"/>
      <c r="Q117" s="288" t="str">
        <f t="shared" si="12"/>
        <v/>
      </c>
      <c r="R117" s="289"/>
      <c r="S117" s="290"/>
    </row>
    <row r="118" spans="1:19" ht="15" hidden="1" customHeight="1" x14ac:dyDescent="0.2">
      <c r="A118" s="8"/>
      <c r="B118" s="159"/>
      <c r="C118" s="87" t="s">
        <v>409</v>
      </c>
      <c r="D118" s="151" t="str">
        <f>VLOOKUP($C118,'Fix Data'!$J$2:$O$11,2,FALSE)</f>
        <v>WALL SURFACE MOUNT-SINGLE FACE-LED EXIT SIGNAGE</v>
      </c>
      <c r="E118" s="151"/>
      <c r="F118" s="151"/>
      <c r="G118" s="151"/>
      <c r="H118" s="151"/>
      <c r="I118" s="32">
        <f>VLOOKUP($C118,'Fix Data'!$J$2:$O$11,5,FALSE)</f>
        <v>3.5</v>
      </c>
      <c r="J118" s="32">
        <f>VLOOKUP($C118,'Fix Data'!$J$2:$O$11,3,FALSE)</f>
        <v>1</v>
      </c>
      <c r="K118" s="32">
        <f>VLOOKUP($C118,'Fix Data'!$J$2:$O$11,4,FALSE)</f>
        <v>1</v>
      </c>
      <c r="L118" s="90">
        <v>0</v>
      </c>
      <c r="M118" s="144">
        <f t="shared" si="10"/>
        <v>3.5</v>
      </c>
      <c r="N118" s="32">
        <f>VLOOKUP($C118,'Fix Data'!$J$2:$O$11,6,FALSE)</f>
        <v>1</v>
      </c>
      <c r="O118" s="291">
        <f t="shared" si="11"/>
        <v>0</v>
      </c>
      <c r="P118" s="291"/>
      <c r="Q118" s="288" t="str">
        <f t="shared" si="12"/>
        <v/>
      </c>
      <c r="R118" s="289"/>
      <c r="S118" s="290"/>
    </row>
    <row r="119" spans="1:19" ht="15" hidden="1" customHeight="1" x14ac:dyDescent="0.2">
      <c r="A119" s="8"/>
      <c r="B119" s="159"/>
      <c r="C119" s="87" t="s">
        <v>373</v>
      </c>
      <c r="D119" s="301" t="str">
        <f>VLOOKUP($C119,'Fix Data'!$J$2:$O$11,2,FALSE)</f>
        <v>-</v>
      </c>
      <c r="E119" s="301"/>
      <c r="F119" s="301"/>
      <c r="G119" s="301"/>
      <c r="H119" s="301"/>
      <c r="I119" s="32">
        <f>VLOOKUP($C119,'Fix Data'!$J$2:$O$11,5,FALSE)</f>
        <v>0</v>
      </c>
      <c r="J119" s="32">
        <f>VLOOKUP($C119,'Fix Data'!$J$2:$O$11,3,FALSE)</f>
        <v>0</v>
      </c>
      <c r="K119" s="32">
        <f>VLOOKUP($C119,'Fix Data'!$J$2:$O$11,4,FALSE)</f>
        <v>0</v>
      </c>
      <c r="L119" s="90">
        <v>0</v>
      </c>
      <c r="M119" s="144">
        <f t="shared" si="10"/>
        <v>0</v>
      </c>
      <c r="N119" s="32">
        <f>VLOOKUP($C119,'Fix Data'!$J$2:$O$11,6,FALSE)</f>
        <v>0</v>
      </c>
      <c r="O119" s="291">
        <f t="shared" si="11"/>
        <v>0</v>
      </c>
      <c r="P119" s="291"/>
      <c r="Q119" s="288" t="str">
        <f t="shared" si="12"/>
        <v/>
      </c>
      <c r="R119" s="289"/>
      <c r="S119" s="290"/>
    </row>
    <row r="120" spans="1:19" ht="15" hidden="1" customHeight="1" x14ac:dyDescent="0.2">
      <c r="A120" s="8"/>
      <c r="B120" s="159"/>
      <c r="C120" s="87" t="s">
        <v>373</v>
      </c>
      <c r="D120" s="301" t="str">
        <f>VLOOKUP($C120,'Fix Data'!$J$2:$O$11,2,FALSE)</f>
        <v>-</v>
      </c>
      <c r="E120" s="301"/>
      <c r="F120" s="301"/>
      <c r="G120" s="301"/>
      <c r="H120" s="301"/>
      <c r="I120" s="32">
        <f>VLOOKUP($C120,'Fix Data'!$J$2:$O$11,5,FALSE)</f>
        <v>0</v>
      </c>
      <c r="J120" s="32">
        <f>VLOOKUP($C120,'Fix Data'!$J$2:$O$11,3,FALSE)</f>
        <v>0</v>
      </c>
      <c r="K120" s="32">
        <f>VLOOKUP($C120,'Fix Data'!$J$2:$O$11,4,FALSE)</f>
        <v>0</v>
      </c>
      <c r="L120" s="90">
        <v>0</v>
      </c>
      <c r="M120" s="144">
        <f t="shared" si="10"/>
        <v>0</v>
      </c>
      <c r="N120" s="32">
        <f>VLOOKUP($C120,'Fix Data'!$J$2:$O$11,6,FALSE)</f>
        <v>0</v>
      </c>
      <c r="O120" s="291">
        <f t="shared" si="11"/>
        <v>0</v>
      </c>
      <c r="P120" s="291"/>
      <c r="Q120" s="288" t="str">
        <f t="shared" si="12"/>
        <v/>
      </c>
      <c r="R120" s="289"/>
      <c r="S120" s="290"/>
    </row>
    <row r="121" spans="1:19" ht="15" hidden="1" customHeight="1" thickBot="1" x14ac:dyDescent="0.25">
      <c r="A121" s="8"/>
      <c r="B121" s="303"/>
      <c r="C121" s="124" t="s">
        <v>373</v>
      </c>
      <c r="D121" s="302" t="str">
        <f>VLOOKUP($C121,'Fix Data'!$J$2:$O$11,2,FALSE)</f>
        <v>-</v>
      </c>
      <c r="E121" s="302"/>
      <c r="F121" s="302"/>
      <c r="G121" s="302"/>
      <c r="H121" s="302"/>
      <c r="I121" s="125">
        <f>VLOOKUP($C121,'Fix Data'!$J$2:$O$11,5,FALSE)</f>
        <v>0</v>
      </c>
      <c r="J121" s="125">
        <f>VLOOKUP($C121,'Fix Data'!$J$2:$O$11,3,FALSE)</f>
        <v>0</v>
      </c>
      <c r="K121" s="125">
        <f>VLOOKUP($C121,'Fix Data'!$J$2:$O$11,4,FALSE)</f>
        <v>0</v>
      </c>
      <c r="L121" s="126">
        <v>0</v>
      </c>
      <c r="M121" s="145">
        <f t="shared" si="10"/>
        <v>0</v>
      </c>
      <c r="N121" s="125">
        <f>VLOOKUP($C121,'Fix Data'!$J$2:$O$11,6,FALSE)</f>
        <v>0</v>
      </c>
      <c r="O121" s="295">
        <f t="shared" si="11"/>
        <v>0</v>
      </c>
      <c r="P121" s="295"/>
      <c r="Q121" s="296" t="str">
        <f t="shared" si="12"/>
        <v/>
      </c>
      <c r="R121" s="297"/>
      <c r="S121" s="298"/>
    </row>
    <row r="122" spans="1:19" ht="15" hidden="1" customHeight="1" x14ac:dyDescent="0.25">
      <c r="B122" s="7"/>
      <c r="C122" s="27"/>
      <c r="D122" s="27"/>
      <c r="E122" s="27"/>
      <c r="F122" s="27"/>
      <c r="G122" s="27"/>
      <c r="H122" s="27"/>
      <c r="I122" s="58"/>
      <c r="J122" s="27"/>
      <c r="K122" s="27"/>
      <c r="L122" s="27"/>
      <c r="M122" s="27"/>
      <c r="N122" s="27"/>
      <c r="O122" s="2"/>
      <c r="P122" s="6"/>
    </row>
    <row r="123" spans="1:19" ht="15" hidden="1" customHeight="1" x14ac:dyDescent="0.25">
      <c r="B123" s="7"/>
      <c r="C123" s="27"/>
      <c r="D123" s="27"/>
      <c r="E123" s="27"/>
      <c r="F123" s="27"/>
      <c r="G123" s="27"/>
      <c r="H123" s="27"/>
      <c r="I123" s="58"/>
      <c r="J123" s="27"/>
      <c r="K123" s="27"/>
      <c r="L123" s="27"/>
      <c r="M123" s="27"/>
      <c r="N123" s="27"/>
      <c r="O123" s="2"/>
      <c r="P123" s="6"/>
    </row>
    <row r="124" spans="1:19" ht="15" hidden="1" customHeight="1" x14ac:dyDescent="0.25">
      <c r="B124" s="7"/>
      <c r="C124" s="27"/>
      <c r="D124" s="27"/>
      <c r="E124" s="27"/>
      <c r="F124" s="27"/>
      <c r="G124" s="27"/>
      <c r="H124" s="27"/>
      <c r="I124" s="58"/>
      <c r="J124" s="27"/>
      <c r="K124" s="27"/>
      <c r="L124" s="27"/>
      <c r="M124" s="27"/>
      <c r="N124" s="27"/>
      <c r="O124" s="2"/>
      <c r="P124" s="6"/>
    </row>
    <row r="125" spans="1:19" ht="15.75" hidden="1" customHeight="1" x14ac:dyDescent="0.25">
      <c r="B125" s="7"/>
      <c r="C125" s="27"/>
      <c r="D125" s="27"/>
      <c r="E125" s="27"/>
      <c r="F125" s="27"/>
      <c r="G125" s="27"/>
      <c r="H125" s="27"/>
      <c r="I125" s="58"/>
      <c r="J125" s="27"/>
      <c r="K125" s="27"/>
      <c r="L125" s="27"/>
      <c r="M125" s="27"/>
      <c r="N125" s="27"/>
      <c r="O125" s="2"/>
      <c r="P125" s="6"/>
    </row>
    <row r="126" spans="1:19" ht="15.75" hidden="1" x14ac:dyDescent="0.25">
      <c r="B126" s="7"/>
      <c r="C126" s="27"/>
      <c r="D126" s="27"/>
      <c r="E126" s="27"/>
      <c r="F126" s="27"/>
      <c r="G126" s="27"/>
      <c r="H126" s="27"/>
      <c r="I126" s="58"/>
      <c r="J126" s="27"/>
      <c r="K126" s="27"/>
      <c r="L126" s="27"/>
      <c r="M126" s="27"/>
      <c r="N126" s="27"/>
      <c r="O126" s="2"/>
      <c r="P126" s="6"/>
    </row>
    <row r="127" spans="1:19" x14ac:dyDescent="0.2">
      <c r="C127" s="27"/>
      <c r="D127" s="27"/>
      <c r="E127" s="27"/>
      <c r="F127" s="27"/>
      <c r="G127" s="27"/>
      <c r="H127" s="27"/>
      <c r="I127" s="58"/>
      <c r="J127" s="27"/>
      <c r="K127" s="27"/>
      <c r="L127" s="27"/>
      <c r="M127" s="27"/>
      <c r="N127" s="27"/>
    </row>
    <row r="128" spans="1:19" ht="6" customHeight="1" x14ac:dyDescent="0.25">
      <c r="B128" s="7"/>
      <c r="C128" s="27"/>
      <c r="D128" s="27"/>
      <c r="E128" s="27"/>
      <c r="F128" s="27"/>
      <c r="G128" s="27"/>
      <c r="H128" s="27"/>
      <c r="I128" s="58"/>
      <c r="J128" s="27"/>
      <c r="K128" s="27"/>
      <c r="L128" s="27"/>
      <c r="M128" s="27"/>
      <c r="N128" s="41"/>
      <c r="O128" s="42"/>
      <c r="P128" s="6"/>
      <c r="Q128" s="8"/>
    </row>
    <row r="129" spans="2:17" ht="20.25" thickBot="1" x14ac:dyDescent="0.45">
      <c r="B129" s="28" t="s">
        <v>16</v>
      </c>
      <c r="C129" s="28"/>
      <c r="D129" s="28"/>
      <c r="E129" s="28"/>
      <c r="F129" s="28"/>
      <c r="G129" s="28"/>
      <c r="N129" s="8"/>
      <c r="O129" s="42"/>
      <c r="P129" s="6"/>
      <c r="Q129" s="8"/>
    </row>
    <row r="130" spans="2:17" x14ac:dyDescent="0.2">
      <c r="N130" s="8"/>
      <c r="O130" s="8"/>
      <c r="P130" s="8"/>
      <c r="Q130" s="8"/>
    </row>
    <row r="131" spans="2:17" ht="12.75" customHeight="1" x14ac:dyDescent="0.2">
      <c r="B131" s="156" t="s">
        <v>419</v>
      </c>
      <c r="C131" s="156"/>
      <c r="D131" s="156"/>
      <c r="E131" s="156"/>
      <c r="F131" s="156"/>
      <c r="G131" s="156"/>
      <c r="H131" s="156"/>
      <c r="I131" s="156"/>
      <c r="J131" s="156"/>
      <c r="K131" s="156"/>
      <c r="L131" s="156"/>
      <c r="M131" s="156"/>
      <c r="N131" s="156"/>
      <c r="O131" s="156"/>
      <c r="P131" s="156"/>
      <c r="Q131" s="8"/>
    </row>
    <row r="132" spans="2:17" x14ac:dyDescent="0.2">
      <c r="B132" s="156"/>
      <c r="C132" s="156"/>
      <c r="D132" s="156"/>
      <c r="E132" s="156"/>
      <c r="F132" s="156"/>
      <c r="G132" s="156"/>
      <c r="H132" s="156"/>
      <c r="I132" s="156"/>
      <c r="J132" s="156"/>
      <c r="K132" s="156"/>
      <c r="L132" s="156"/>
      <c r="M132" s="156"/>
      <c r="N132" s="156"/>
      <c r="O132" s="156"/>
      <c r="P132" s="156"/>
      <c r="Q132" s="8"/>
    </row>
    <row r="133" spans="2:17" x14ac:dyDescent="0.2">
      <c r="B133" s="156"/>
      <c r="C133" s="156"/>
      <c r="D133" s="156"/>
      <c r="E133" s="156"/>
      <c r="F133" s="156"/>
      <c r="G133" s="156"/>
      <c r="H133" s="156"/>
      <c r="I133" s="156"/>
      <c r="J133" s="156"/>
      <c r="K133" s="156"/>
      <c r="L133" s="156"/>
      <c r="M133" s="156"/>
      <c r="N133" s="156"/>
      <c r="O133" s="156"/>
      <c r="P133" s="156"/>
    </row>
    <row r="134" spans="2:17" x14ac:dyDescent="0.2">
      <c r="B134" s="156"/>
      <c r="C134" s="156"/>
      <c r="D134" s="156"/>
      <c r="E134" s="156"/>
      <c r="F134" s="156"/>
      <c r="G134" s="156"/>
      <c r="H134" s="156"/>
      <c r="I134" s="156"/>
      <c r="J134" s="156"/>
      <c r="K134" s="156"/>
      <c r="L134" s="156"/>
      <c r="M134" s="156"/>
      <c r="N134" s="156"/>
      <c r="O134" s="156"/>
      <c r="P134" s="156"/>
    </row>
    <row r="135" spans="2:17" x14ac:dyDescent="0.2">
      <c r="C135" s="45"/>
      <c r="D135" s="45"/>
      <c r="E135" s="45"/>
      <c r="F135" s="45"/>
      <c r="G135" s="45"/>
      <c r="H135" s="45"/>
      <c r="I135" s="59"/>
      <c r="J135" s="45"/>
      <c r="K135" s="45"/>
      <c r="L135" s="45"/>
      <c r="M135" s="45"/>
      <c r="N135" s="45"/>
    </row>
    <row r="136" spans="2:17" x14ac:dyDescent="0.2">
      <c r="C136" s="45"/>
      <c r="D136" s="45"/>
      <c r="E136" s="45"/>
      <c r="F136" s="45"/>
      <c r="G136" s="45"/>
      <c r="H136" s="45"/>
      <c r="I136" s="59"/>
      <c r="J136" s="45"/>
      <c r="K136" s="45"/>
      <c r="L136" s="45"/>
      <c r="M136" s="45"/>
      <c r="N136" s="45"/>
    </row>
    <row r="137" spans="2:17" x14ac:dyDescent="0.2">
      <c r="C137" s="45"/>
      <c r="D137" s="45"/>
      <c r="E137" s="45"/>
      <c r="F137" s="45"/>
      <c r="G137" s="45"/>
      <c r="H137" s="45"/>
      <c r="I137" s="59"/>
      <c r="J137" s="45"/>
      <c r="K137" s="45"/>
      <c r="L137" s="45"/>
      <c r="M137" s="45"/>
      <c r="N137" s="45"/>
    </row>
    <row r="138" spans="2:17" x14ac:dyDescent="0.2">
      <c r="C138" s="45"/>
      <c r="D138" s="45"/>
      <c r="E138" s="45"/>
      <c r="F138" s="45"/>
      <c r="G138" s="45"/>
      <c r="H138" s="45"/>
      <c r="I138" s="59"/>
      <c r="J138" s="45"/>
      <c r="K138" s="45"/>
      <c r="L138" s="45"/>
      <c r="M138" s="45"/>
      <c r="N138" s="45"/>
    </row>
    <row r="139" spans="2:17" ht="14.25" hidden="1" x14ac:dyDescent="0.2">
      <c r="B139" s="79" t="s">
        <v>384</v>
      </c>
      <c r="C139" s="5"/>
      <c r="D139" s="55"/>
      <c r="E139" s="55"/>
      <c r="G139" s="5"/>
      <c r="H139" s="5"/>
      <c r="I139" s="60"/>
      <c r="J139" s="33"/>
      <c r="K139" s="4"/>
      <c r="L139" s="4"/>
      <c r="M139" s="80" t="s">
        <v>384</v>
      </c>
      <c r="N139" s="5"/>
      <c r="O139" s="5"/>
    </row>
    <row r="140" spans="2:17" ht="15" hidden="1" x14ac:dyDescent="0.2">
      <c r="B140" s="1" t="s">
        <v>10</v>
      </c>
      <c r="C140" s="1"/>
      <c r="D140" s="7"/>
      <c r="E140" s="7"/>
      <c r="F140" s="1"/>
      <c r="G140" s="1" t="s">
        <v>11</v>
      </c>
      <c r="H140" s="1"/>
      <c r="I140" s="2"/>
      <c r="J140" s="30"/>
      <c r="L140" s="1"/>
      <c r="M140" s="1" t="s">
        <v>12</v>
      </c>
    </row>
    <row r="141" spans="2:17" hidden="1" x14ac:dyDescent="0.2"/>
  </sheetData>
  <sheetProtection formatRows="0" autoFilter="0" pivotTables="0"/>
  <protectedRanges>
    <protectedRange sqref="X19" name="Range4"/>
    <protectedRange sqref="C114:C121 C40:C106" name="type of fixture"/>
    <protectedRange sqref="Q12 B139 M139 O40 L40:L106 L114:L121" name="Range3"/>
    <protectedRange sqref="D8" name="Climate Zone"/>
    <protectedRange sqref="E6:H6" name="Range3_1"/>
  </protectedRanges>
  <mergeCells count="169">
    <mergeCell ref="B111:B113"/>
    <mergeCell ref="C111:I111"/>
    <mergeCell ref="O111:P111"/>
    <mergeCell ref="C112:H113"/>
    <mergeCell ref="Q111:S111"/>
    <mergeCell ref="L112:L113"/>
    <mergeCell ref="N112:N113"/>
    <mergeCell ref="J112:J113"/>
    <mergeCell ref="D116:H116"/>
    <mergeCell ref="D117:H117"/>
    <mergeCell ref="Q40:S107"/>
    <mergeCell ref="D105:H105"/>
    <mergeCell ref="D104:H104"/>
    <mergeCell ref="I112:I113"/>
    <mergeCell ref="D57:H57"/>
    <mergeCell ref="D50:H50"/>
    <mergeCell ref="D103:H103"/>
    <mergeCell ref="D98:H98"/>
    <mergeCell ref="D99:H99"/>
    <mergeCell ref="D100:H100"/>
    <mergeCell ref="M112:M113"/>
    <mergeCell ref="O121:P121"/>
    <mergeCell ref="Q114:S114"/>
    <mergeCell ref="Q115:S115"/>
    <mergeCell ref="Q116:S116"/>
    <mergeCell ref="Q117:S117"/>
    <mergeCell ref="Q118:S118"/>
    <mergeCell ref="Q119:S119"/>
    <mergeCell ref="D73:H73"/>
    <mergeCell ref="D61:H61"/>
    <mergeCell ref="D69:H69"/>
    <mergeCell ref="Q121:S121"/>
    <mergeCell ref="Q112:S113"/>
    <mergeCell ref="O112:P113"/>
    <mergeCell ref="O114:P114"/>
    <mergeCell ref="O115:P115"/>
    <mergeCell ref="O116:P116"/>
    <mergeCell ref="O117:P117"/>
    <mergeCell ref="D118:H118"/>
    <mergeCell ref="D119:H119"/>
    <mergeCell ref="D120:H120"/>
    <mergeCell ref="D121:H121"/>
    <mergeCell ref="K112:K113"/>
    <mergeCell ref="D83:H83"/>
    <mergeCell ref="D84:H84"/>
    <mergeCell ref="Q120:S120"/>
    <mergeCell ref="D97:H97"/>
    <mergeCell ref="D74:H74"/>
    <mergeCell ref="D75:H75"/>
    <mergeCell ref="D76:H76"/>
    <mergeCell ref="D77:H77"/>
    <mergeCell ref="D78:H78"/>
    <mergeCell ref="D79:H79"/>
    <mergeCell ref="D80:H80"/>
    <mergeCell ref="D81:H81"/>
    <mergeCell ref="O118:P118"/>
    <mergeCell ref="O119:P119"/>
    <mergeCell ref="O120:P120"/>
    <mergeCell ref="D85:H85"/>
    <mergeCell ref="D86:H86"/>
    <mergeCell ref="D87:H87"/>
    <mergeCell ref="D88:H88"/>
    <mergeCell ref="D89:H89"/>
    <mergeCell ref="B110:S110"/>
    <mergeCell ref="D101:H101"/>
    <mergeCell ref="D92:H92"/>
    <mergeCell ref="B114:B121"/>
    <mergeCell ref="D114:H114"/>
    <mergeCell ref="D115:H115"/>
    <mergeCell ref="Q24:S27"/>
    <mergeCell ref="K29:L30"/>
    <mergeCell ref="D66:H66"/>
    <mergeCell ref="K33:L34"/>
    <mergeCell ref="M33:M34"/>
    <mergeCell ref="N33:N34"/>
    <mergeCell ref="O33:O34"/>
    <mergeCell ref="P33:P34"/>
    <mergeCell ref="D82:H82"/>
    <mergeCell ref="D70:H70"/>
    <mergeCell ref="D71:H71"/>
    <mergeCell ref="D60:H60"/>
    <mergeCell ref="D62:H62"/>
    <mergeCell ref="D72:H72"/>
    <mergeCell ref="D64:H64"/>
    <mergeCell ref="D65:H65"/>
    <mergeCell ref="D63:H63"/>
    <mergeCell ref="D51:H51"/>
    <mergeCell ref="D52:H52"/>
    <mergeCell ref="D53:H53"/>
    <mergeCell ref="D68:H68"/>
    <mergeCell ref="D67:H67"/>
    <mergeCell ref="D54:H54"/>
    <mergeCell ref="D56:H56"/>
    <mergeCell ref="E6:H6"/>
    <mergeCell ref="K10:N11"/>
    <mergeCell ref="O10:P11"/>
    <mergeCell ref="D48:H48"/>
    <mergeCell ref="D41:H41"/>
    <mergeCell ref="O38:P39"/>
    <mergeCell ref="O37:P37"/>
    <mergeCell ref="O40:P107"/>
    <mergeCell ref="D106:H106"/>
    <mergeCell ref="D95:H95"/>
    <mergeCell ref="D96:H96"/>
    <mergeCell ref="N38:N39"/>
    <mergeCell ref="D93:H93"/>
    <mergeCell ref="D94:H94"/>
    <mergeCell ref="D90:H90"/>
    <mergeCell ref="D91:H91"/>
    <mergeCell ref="D102:H102"/>
    <mergeCell ref="D46:H46"/>
    <mergeCell ref="D55:H55"/>
    <mergeCell ref="M29:M30"/>
    <mergeCell ref="N29:N30"/>
    <mergeCell ref="B12:C15"/>
    <mergeCell ref="D12:G15"/>
    <mergeCell ref="O16:P19"/>
    <mergeCell ref="H24:J25"/>
    <mergeCell ref="D20:G23"/>
    <mergeCell ref="H20:J21"/>
    <mergeCell ref="O20:P23"/>
    <mergeCell ref="H12:J15"/>
    <mergeCell ref="O29:O30"/>
    <mergeCell ref="B16:C19"/>
    <mergeCell ref="D16:G19"/>
    <mergeCell ref="B2:S2"/>
    <mergeCell ref="B37:B39"/>
    <mergeCell ref="C37:I37"/>
    <mergeCell ref="I38:I39"/>
    <mergeCell ref="B36:S36"/>
    <mergeCell ref="Q37:S37"/>
    <mergeCell ref="Q38:S39"/>
    <mergeCell ref="K12:N15"/>
    <mergeCell ref="O12:P15"/>
    <mergeCell ref="O24:P27"/>
    <mergeCell ref="B10:C11"/>
    <mergeCell ref="D10:G11"/>
    <mergeCell ref="K20:N23"/>
    <mergeCell ref="Q16:S19"/>
    <mergeCell ref="K16:N19"/>
    <mergeCell ref="Q12:S15"/>
    <mergeCell ref="Q20:S23"/>
    <mergeCell ref="H22:J23"/>
    <mergeCell ref="H16:J19"/>
    <mergeCell ref="B20:C23"/>
    <mergeCell ref="D49:H49"/>
    <mergeCell ref="D58:H58"/>
    <mergeCell ref="D59:H59"/>
    <mergeCell ref="D47:H47"/>
    <mergeCell ref="Q10:S11"/>
    <mergeCell ref="B131:P134"/>
    <mergeCell ref="K38:K39"/>
    <mergeCell ref="D44:H44"/>
    <mergeCell ref="D40:H40"/>
    <mergeCell ref="B40:B106"/>
    <mergeCell ref="D42:H42"/>
    <mergeCell ref="D43:H43"/>
    <mergeCell ref="D45:H45"/>
    <mergeCell ref="L38:L39"/>
    <mergeCell ref="M38:M39"/>
    <mergeCell ref="P29:P30"/>
    <mergeCell ref="B24:C27"/>
    <mergeCell ref="D24:G27"/>
    <mergeCell ref="H10:J11"/>
    <mergeCell ref="K24:M27"/>
    <mergeCell ref="N24:N27"/>
    <mergeCell ref="J38:J39"/>
    <mergeCell ref="C38:H39"/>
    <mergeCell ref="H26:J27"/>
  </mergeCells>
  <phoneticPr fontId="4" type="noConversion"/>
  <conditionalFormatting sqref="M29:M30">
    <cfRule type="cellIs" dxfId="7" priority="16" stopIfTrue="1" operator="greaterThanOrEqual">
      <formula>1.2</formula>
    </cfRule>
  </conditionalFormatting>
  <conditionalFormatting sqref="K29:L30">
    <cfRule type="cellIs" dxfId="6" priority="10" operator="equal">
      <formula>"PASSES"</formula>
    </cfRule>
    <cfRule type="cellIs" dxfId="5" priority="11" operator="equal">
      <formula>"FAILS"</formula>
    </cfRule>
  </conditionalFormatting>
  <conditionalFormatting sqref="Q40">
    <cfRule type="cellIs" dxfId="4" priority="9" stopIfTrue="1" operator="greaterThanOrEqual">
      <formula>1.2</formula>
    </cfRule>
  </conditionalFormatting>
  <conditionalFormatting sqref="M33:M34">
    <cfRule type="cellIs" dxfId="3" priority="7" stopIfTrue="1" operator="greaterThanOrEqual">
      <formula>1.2</formula>
    </cfRule>
  </conditionalFormatting>
  <conditionalFormatting sqref="K33:L34">
    <cfRule type="cellIs" dxfId="2" priority="5" operator="equal">
      <formula>"PASSES"</formula>
    </cfRule>
    <cfRule type="cellIs" dxfId="1" priority="6" operator="equal">
      <formula>"FAILS"</formula>
    </cfRule>
  </conditionalFormatting>
  <conditionalFormatting sqref="Q114:Q121">
    <cfRule type="expression" dxfId="0" priority="1" stopIfTrue="1">
      <formula>$M114/$N114&gt;5</formula>
    </cfRule>
  </conditionalFormatting>
  <pageMargins left="0.2" right="0.2" top="0.25" bottom="0.25" header="0.5" footer="0.97"/>
  <pageSetup scale="53" orientation="portrait" r:id="rId1"/>
  <headerFooter alignWithMargins="0"/>
  <colBreaks count="1" manualBreakCount="1">
    <brk id="20" max="67" man="1"/>
  </col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T79"/>
  <sheetViews>
    <sheetView topLeftCell="C27" workbookViewId="0">
      <selection activeCell="G65" sqref="G65"/>
    </sheetView>
  </sheetViews>
  <sheetFormatPr defaultRowHeight="12.75" x14ac:dyDescent="0.2"/>
  <cols>
    <col min="2" max="2" width="41.7109375" customWidth="1"/>
    <col min="4" max="4" width="4.42578125" customWidth="1"/>
    <col min="16" max="16" width="40.5703125" customWidth="1"/>
    <col min="20" max="20" width="18.28515625" customWidth="1"/>
  </cols>
  <sheetData>
    <row r="1" spans="1:20" s="46" customFormat="1" x14ac:dyDescent="0.2">
      <c r="A1" s="46" t="s">
        <v>232</v>
      </c>
      <c r="B1" s="46" t="s">
        <v>233</v>
      </c>
      <c r="C1" s="46" t="s">
        <v>234</v>
      </c>
      <c r="D1" s="46" t="s">
        <v>235</v>
      </c>
      <c r="E1" s="46" t="s">
        <v>64</v>
      </c>
      <c r="F1" s="46" t="s">
        <v>236</v>
      </c>
      <c r="G1" s="46" t="s">
        <v>237</v>
      </c>
      <c r="H1" s="46" t="s">
        <v>238</v>
      </c>
      <c r="I1" s="46" t="s">
        <v>239</v>
      </c>
      <c r="Q1" s="46" t="s">
        <v>237</v>
      </c>
      <c r="R1" s="48" t="s">
        <v>235</v>
      </c>
      <c r="S1" s="48" t="s">
        <v>369</v>
      </c>
      <c r="T1" s="46" t="s">
        <v>64</v>
      </c>
    </row>
    <row r="2" spans="1:20" x14ac:dyDescent="0.2">
      <c r="A2" s="46" t="s">
        <v>47</v>
      </c>
      <c r="B2" s="46" t="s">
        <v>31</v>
      </c>
      <c r="C2" s="46" t="s">
        <v>347</v>
      </c>
      <c r="D2" s="46">
        <v>2</v>
      </c>
      <c r="E2" s="46" t="s">
        <v>33</v>
      </c>
      <c r="F2" s="46">
        <v>120</v>
      </c>
      <c r="G2" s="46" t="s">
        <v>348</v>
      </c>
      <c r="H2" s="46" t="s">
        <v>34</v>
      </c>
      <c r="I2" s="46" t="s">
        <v>35</v>
      </c>
      <c r="J2" s="46"/>
      <c r="K2" s="46">
        <v>73.599999999999994</v>
      </c>
      <c r="L2" s="46"/>
      <c r="M2" s="46"/>
      <c r="N2" s="46"/>
      <c r="O2" s="46" t="s">
        <v>30</v>
      </c>
      <c r="P2" s="46" t="str">
        <f>LEFT(B2, FIND("FIXTURE",B2,1)+6)</f>
        <v>1'X8' PENDANT MOUNTED FIXTURE</v>
      </c>
      <c r="Q2" s="46">
        <v>1.1499999999999999</v>
      </c>
      <c r="R2" s="49">
        <v>2</v>
      </c>
      <c r="S2" s="49">
        <v>32</v>
      </c>
      <c r="T2" t="s">
        <v>33</v>
      </c>
    </row>
    <row r="3" spans="1:20" x14ac:dyDescent="0.2">
      <c r="A3" s="46" t="s">
        <v>40</v>
      </c>
      <c r="B3" s="46" t="s">
        <v>37</v>
      </c>
      <c r="C3" s="46" t="s">
        <v>32</v>
      </c>
      <c r="D3" s="46">
        <v>1</v>
      </c>
      <c r="E3" s="46" t="s">
        <v>33</v>
      </c>
      <c r="F3" s="46">
        <v>120</v>
      </c>
      <c r="G3" s="46" t="s">
        <v>348</v>
      </c>
      <c r="H3" s="46" t="s">
        <v>34</v>
      </c>
      <c r="I3" s="46" t="s">
        <v>35</v>
      </c>
      <c r="J3" s="46"/>
      <c r="K3" s="46">
        <v>36.799999999999997</v>
      </c>
      <c r="L3" s="46"/>
      <c r="M3" s="46"/>
      <c r="N3" s="46"/>
      <c r="O3" s="46" t="s">
        <v>36</v>
      </c>
      <c r="P3" s="46" t="str">
        <f t="shared" ref="P3:P66" si="0">LEFT(B3, FIND("FIXTURE",B3,1)+6)</f>
        <v>1'X4' PENDANT MOUNTED FIXTURE</v>
      </c>
      <c r="Q3" s="46">
        <v>1.1499999999999999</v>
      </c>
      <c r="R3" s="49">
        <v>1</v>
      </c>
      <c r="S3" s="49">
        <v>32</v>
      </c>
      <c r="T3" t="s">
        <v>33</v>
      </c>
    </row>
    <row r="4" spans="1:20" x14ac:dyDescent="0.2">
      <c r="A4" s="46" t="s">
        <v>47</v>
      </c>
      <c r="B4" s="46" t="s">
        <v>31</v>
      </c>
      <c r="C4" s="46" t="s">
        <v>39</v>
      </c>
      <c r="D4" s="46">
        <v>4</v>
      </c>
      <c r="E4" s="46" t="s">
        <v>33</v>
      </c>
      <c r="F4" s="46">
        <v>120</v>
      </c>
      <c r="G4" s="46" t="s">
        <v>348</v>
      </c>
      <c r="H4" s="46" t="s">
        <v>34</v>
      </c>
      <c r="I4" s="46" t="s">
        <v>35</v>
      </c>
      <c r="J4" s="46"/>
      <c r="K4" s="46">
        <v>147.19999999999999</v>
      </c>
      <c r="L4" s="46"/>
      <c r="M4" s="46"/>
      <c r="N4" s="46"/>
      <c r="O4" s="46" t="s">
        <v>38</v>
      </c>
      <c r="P4" s="46" t="str">
        <f t="shared" si="0"/>
        <v>1'X8' PENDANT MOUNTED FIXTURE</v>
      </c>
      <c r="Q4" s="46">
        <v>1.1499999999999999</v>
      </c>
      <c r="R4" s="49">
        <v>4</v>
      </c>
      <c r="S4" s="49">
        <v>32</v>
      </c>
      <c r="T4" t="s">
        <v>33</v>
      </c>
    </row>
    <row r="5" spans="1:20" x14ac:dyDescent="0.2">
      <c r="A5" s="46" t="s">
        <v>40</v>
      </c>
      <c r="B5" s="46" t="s">
        <v>37</v>
      </c>
      <c r="C5" s="46" t="s">
        <v>41</v>
      </c>
      <c r="D5" s="46">
        <v>2</v>
      </c>
      <c r="E5" s="46" t="s">
        <v>33</v>
      </c>
      <c r="F5" s="46">
        <v>120</v>
      </c>
      <c r="G5" s="46" t="s">
        <v>348</v>
      </c>
      <c r="H5" s="46" t="s">
        <v>34</v>
      </c>
      <c r="I5" s="46" t="s">
        <v>35</v>
      </c>
      <c r="J5" s="46"/>
      <c r="K5" s="46">
        <v>73.599999999999994</v>
      </c>
      <c r="L5" s="46"/>
      <c r="M5" s="46"/>
      <c r="N5" s="46"/>
      <c r="O5" s="46" t="s">
        <v>243</v>
      </c>
      <c r="P5" s="46" t="str">
        <f t="shared" si="0"/>
        <v>1'X4' PENDANT MOUNTED FIXTURE</v>
      </c>
      <c r="Q5" s="46">
        <v>1.1499999999999999</v>
      </c>
      <c r="R5" s="49">
        <v>2</v>
      </c>
      <c r="S5" s="49">
        <v>32</v>
      </c>
      <c r="T5" t="s">
        <v>33</v>
      </c>
    </row>
    <row r="6" spans="1:20" x14ac:dyDescent="0.2">
      <c r="A6" s="46" t="s">
        <v>42</v>
      </c>
      <c r="B6" s="46" t="s">
        <v>43</v>
      </c>
      <c r="C6" s="46" t="s">
        <v>44</v>
      </c>
      <c r="D6" s="46">
        <v>1</v>
      </c>
      <c r="E6" s="46" t="s">
        <v>45</v>
      </c>
      <c r="F6" s="46">
        <v>120</v>
      </c>
      <c r="G6" s="46" t="s">
        <v>348</v>
      </c>
      <c r="H6" s="46" t="s">
        <v>34</v>
      </c>
      <c r="I6" s="46" t="s">
        <v>35</v>
      </c>
      <c r="J6" s="46"/>
      <c r="K6" s="46">
        <v>36.799999999999997</v>
      </c>
      <c r="L6" s="46"/>
      <c r="M6" s="46"/>
      <c r="N6" s="46"/>
      <c r="O6" s="46" t="s">
        <v>244</v>
      </c>
      <c r="P6" s="46" t="str">
        <f t="shared" si="0"/>
        <v>1'X3' PENDANT MOUNTED FIXTURE</v>
      </c>
      <c r="Q6" s="46">
        <v>1.1499999999999999</v>
      </c>
      <c r="R6" s="49">
        <v>1</v>
      </c>
      <c r="S6" s="49">
        <v>25</v>
      </c>
      <c r="T6" t="s">
        <v>45</v>
      </c>
    </row>
    <row r="7" spans="1:20" x14ac:dyDescent="0.2">
      <c r="A7" s="46" t="s">
        <v>40</v>
      </c>
      <c r="B7" s="46" t="s">
        <v>37</v>
      </c>
      <c r="C7" s="46" t="s">
        <v>46</v>
      </c>
      <c r="D7" s="46">
        <v>3</v>
      </c>
      <c r="E7" s="46" t="s">
        <v>45</v>
      </c>
      <c r="F7" s="46">
        <v>120</v>
      </c>
      <c r="G7" s="46" t="s">
        <v>348</v>
      </c>
      <c r="H7" s="46" t="s">
        <v>34</v>
      </c>
      <c r="I7" s="46" t="s">
        <v>35</v>
      </c>
      <c r="J7" s="46"/>
      <c r="K7" s="46">
        <v>110.39999999999999</v>
      </c>
      <c r="L7" s="46"/>
      <c r="M7" s="46"/>
      <c r="N7" s="46"/>
      <c r="O7" s="46" t="s">
        <v>245</v>
      </c>
      <c r="P7" s="46" t="str">
        <f t="shared" si="0"/>
        <v>1'X4' PENDANT MOUNTED FIXTURE</v>
      </c>
      <c r="Q7" s="46">
        <v>1.1499999999999999</v>
      </c>
      <c r="R7" s="49">
        <v>3</v>
      </c>
      <c r="S7" s="49">
        <v>25</v>
      </c>
      <c r="T7" t="s">
        <v>45</v>
      </c>
    </row>
    <row r="8" spans="1:20" x14ac:dyDescent="0.2">
      <c r="A8" s="46" t="s">
        <v>47</v>
      </c>
      <c r="B8" s="46" t="s">
        <v>48</v>
      </c>
      <c r="C8" s="46" t="s">
        <v>49</v>
      </c>
      <c r="D8" s="46">
        <v>2</v>
      </c>
      <c r="E8" s="46" t="s">
        <v>33</v>
      </c>
      <c r="F8" s="46">
        <v>120</v>
      </c>
      <c r="G8" s="46" t="s">
        <v>348</v>
      </c>
      <c r="H8" s="46" t="s">
        <v>50</v>
      </c>
      <c r="I8" s="46" t="s">
        <v>35</v>
      </c>
      <c r="J8" s="46"/>
      <c r="K8" s="46">
        <v>73.599999999999994</v>
      </c>
      <c r="L8" s="46"/>
      <c r="M8" s="46"/>
      <c r="N8" s="46"/>
      <c r="O8" s="46" t="s">
        <v>246</v>
      </c>
      <c r="P8" s="46" t="str">
        <f t="shared" si="0"/>
        <v>1'X8' SURFACE MOUNTED FIXTURE</v>
      </c>
      <c r="Q8" s="46">
        <v>1.1499999999999999</v>
      </c>
      <c r="R8" s="49">
        <v>2</v>
      </c>
      <c r="S8" s="49">
        <v>32</v>
      </c>
      <c r="T8" t="s">
        <v>33</v>
      </c>
    </row>
    <row r="9" spans="1:20" x14ac:dyDescent="0.2">
      <c r="A9" s="46" t="s">
        <v>40</v>
      </c>
      <c r="B9" s="46" t="s">
        <v>51</v>
      </c>
      <c r="C9" s="46" t="s">
        <v>52</v>
      </c>
      <c r="D9" s="46">
        <v>1</v>
      </c>
      <c r="E9" s="46" t="s">
        <v>33</v>
      </c>
      <c r="F9" s="46">
        <v>120</v>
      </c>
      <c r="G9" s="46" t="s">
        <v>348</v>
      </c>
      <c r="H9" s="46" t="s">
        <v>50</v>
      </c>
      <c r="I9" s="46" t="s">
        <v>35</v>
      </c>
      <c r="J9" s="46"/>
      <c r="K9" s="46">
        <v>36.799999999999997</v>
      </c>
      <c r="L9" s="46"/>
      <c r="M9" s="46"/>
      <c r="N9" s="46"/>
      <c r="O9" s="46" t="s">
        <v>247</v>
      </c>
      <c r="P9" s="46" t="str">
        <f t="shared" si="0"/>
        <v>1'X4' SURFACE MOUNTED FIXTURE</v>
      </c>
      <c r="Q9" s="46">
        <v>1.1499999999999999</v>
      </c>
      <c r="R9" s="49">
        <v>1</v>
      </c>
      <c r="S9" s="49">
        <v>32</v>
      </c>
      <c r="T9" t="s">
        <v>33</v>
      </c>
    </row>
    <row r="10" spans="1:20" x14ac:dyDescent="0.2">
      <c r="A10" s="46" t="s">
        <v>47</v>
      </c>
      <c r="B10" s="46" t="s">
        <v>48</v>
      </c>
      <c r="C10" s="46" t="s">
        <v>53</v>
      </c>
      <c r="D10" s="46">
        <v>4</v>
      </c>
      <c r="E10" s="46" t="s">
        <v>33</v>
      </c>
      <c r="F10" s="46">
        <v>120</v>
      </c>
      <c r="G10" s="46" t="s">
        <v>348</v>
      </c>
      <c r="H10" s="46" t="s">
        <v>50</v>
      </c>
      <c r="I10" s="46" t="s">
        <v>35</v>
      </c>
      <c r="J10" s="46"/>
      <c r="K10" s="46">
        <v>147.19999999999999</v>
      </c>
      <c r="L10" s="46"/>
      <c r="M10" s="46"/>
      <c r="N10" s="46"/>
      <c r="O10" s="46" t="s">
        <v>248</v>
      </c>
      <c r="P10" s="46" t="str">
        <f t="shared" si="0"/>
        <v>1'X8' SURFACE MOUNTED FIXTURE</v>
      </c>
      <c r="Q10" s="46">
        <v>1.1499999999999999</v>
      </c>
      <c r="R10" s="49">
        <v>4</v>
      </c>
      <c r="S10" s="49">
        <v>32</v>
      </c>
      <c r="T10" t="s">
        <v>33</v>
      </c>
    </row>
    <row r="11" spans="1:20" x14ac:dyDescent="0.2">
      <c r="A11" s="46" t="s">
        <v>40</v>
      </c>
      <c r="B11" s="46" t="s">
        <v>51</v>
      </c>
      <c r="C11" s="46" t="s">
        <v>54</v>
      </c>
      <c r="D11" s="46">
        <v>2</v>
      </c>
      <c r="E11" s="46" t="s">
        <v>33</v>
      </c>
      <c r="F11" s="46">
        <v>120</v>
      </c>
      <c r="G11" s="46" t="s">
        <v>348</v>
      </c>
      <c r="H11" s="46" t="s">
        <v>50</v>
      </c>
      <c r="I11" s="46" t="s">
        <v>35</v>
      </c>
      <c r="J11" s="46"/>
      <c r="K11" s="46">
        <v>73.599999999999994</v>
      </c>
      <c r="L11" s="46"/>
      <c r="M11" s="46"/>
      <c r="N11" s="46"/>
      <c r="O11" s="46" t="s">
        <v>249</v>
      </c>
      <c r="P11" s="46" t="str">
        <f t="shared" si="0"/>
        <v>1'X4' SURFACE MOUNTED FIXTURE</v>
      </c>
      <c r="Q11" s="46">
        <v>1.1499999999999999</v>
      </c>
      <c r="R11" s="49">
        <v>2</v>
      </c>
      <c r="S11" s="49">
        <v>32</v>
      </c>
      <c r="T11" t="s">
        <v>33</v>
      </c>
    </row>
    <row r="12" spans="1:20" x14ac:dyDescent="0.2">
      <c r="A12" s="46" t="s">
        <v>42</v>
      </c>
      <c r="B12" s="46" t="s">
        <v>55</v>
      </c>
      <c r="C12" s="46" t="s">
        <v>56</v>
      </c>
      <c r="D12" s="46">
        <v>1</v>
      </c>
      <c r="E12" s="46" t="s">
        <v>45</v>
      </c>
      <c r="F12" s="46">
        <v>120</v>
      </c>
      <c r="G12" s="46" t="s">
        <v>348</v>
      </c>
      <c r="H12" s="46" t="s">
        <v>50</v>
      </c>
      <c r="I12" s="46" t="s">
        <v>35</v>
      </c>
      <c r="J12" s="46"/>
      <c r="K12" s="46">
        <v>36.799999999999997</v>
      </c>
      <c r="L12" s="46"/>
      <c r="M12" s="46"/>
      <c r="N12" s="46"/>
      <c r="O12" s="46" t="s">
        <v>249</v>
      </c>
      <c r="P12" s="46" t="str">
        <f t="shared" si="0"/>
        <v>1'X3' SURFACE MOUNTED FIXTURE</v>
      </c>
      <c r="Q12" s="46">
        <v>1.1499999999999999</v>
      </c>
      <c r="R12" s="49">
        <v>1</v>
      </c>
      <c r="S12" s="49">
        <v>32</v>
      </c>
      <c r="T12" t="s">
        <v>45</v>
      </c>
    </row>
    <row r="13" spans="1:20" x14ac:dyDescent="0.2">
      <c r="A13" s="46" t="s">
        <v>40</v>
      </c>
      <c r="B13" s="46" t="s">
        <v>57</v>
      </c>
      <c r="C13" s="46" t="s">
        <v>58</v>
      </c>
      <c r="D13" s="46">
        <v>2</v>
      </c>
      <c r="E13" s="46" t="s">
        <v>33</v>
      </c>
      <c r="F13" s="46">
        <v>120</v>
      </c>
      <c r="G13" s="46" t="s">
        <v>349</v>
      </c>
      <c r="H13" s="46" t="s">
        <v>50</v>
      </c>
      <c r="I13" s="46" t="s">
        <v>59</v>
      </c>
      <c r="J13" s="46"/>
      <c r="K13" s="46">
        <v>56.32</v>
      </c>
      <c r="L13" s="46"/>
      <c r="M13" s="46"/>
      <c r="N13" s="46"/>
      <c r="O13" s="46" t="s">
        <v>5</v>
      </c>
      <c r="P13" s="46" t="str">
        <f t="shared" si="0"/>
        <v>1'X4' SURFACE MOUNTED FIXTURE</v>
      </c>
      <c r="Q13" s="46">
        <v>0.88</v>
      </c>
      <c r="R13" s="49">
        <v>2</v>
      </c>
      <c r="S13" s="49">
        <v>32</v>
      </c>
      <c r="T13" t="s">
        <v>33</v>
      </c>
    </row>
    <row r="14" spans="1:20" x14ac:dyDescent="0.2">
      <c r="A14" s="46" t="s">
        <v>47</v>
      </c>
      <c r="B14" s="46" t="s">
        <v>60</v>
      </c>
      <c r="C14" s="46" t="s">
        <v>61</v>
      </c>
      <c r="D14" s="46">
        <v>4</v>
      </c>
      <c r="E14" s="46" t="s">
        <v>33</v>
      </c>
      <c r="F14" s="46">
        <v>120</v>
      </c>
      <c r="G14" s="46" t="s">
        <v>349</v>
      </c>
      <c r="H14" s="46" t="s">
        <v>50</v>
      </c>
      <c r="I14" s="46" t="s">
        <v>59</v>
      </c>
      <c r="J14" s="46"/>
      <c r="K14" s="46">
        <v>112.64</v>
      </c>
      <c r="L14" s="46"/>
      <c r="M14" s="46"/>
      <c r="N14" s="46"/>
      <c r="O14" s="46" t="s">
        <v>250</v>
      </c>
      <c r="P14" s="46" t="str">
        <f t="shared" si="0"/>
        <v>1'X8' SURFACE MOUNTED FIXTURE</v>
      </c>
      <c r="Q14" s="46">
        <v>0.88</v>
      </c>
      <c r="R14" s="49">
        <v>4</v>
      </c>
      <c r="S14" s="49">
        <v>32</v>
      </c>
      <c r="T14" t="s">
        <v>33</v>
      </c>
    </row>
    <row r="15" spans="1:20" x14ac:dyDescent="0.2">
      <c r="A15" s="46" t="s">
        <v>62</v>
      </c>
      <c r="B15" s="46" t="s">
        <v>63</v>
      </c>
      <c r="C15" s="46" t="s">
        <v>64</v>
      </c>
      <c r="D15" s="46">
        <v>1</v>
      </c>
      <c r="E15" s="46" t="s">
        <v>65</v>
      </c>
      <c r="F15" s="46">
        <v>120</v>
      </c>
      <c r="G15" s="46" t="s">
        <v>64</v>
      </c>
      <c r="H15" s="46" t="s">
        <v>64</v>
      </c>
      <c r="I15" s="46" t="s">
        <v>66</v>
      </c>
      <c r="J15" s="46"/>
      <c r="K15" s="46"/>
      <c r="L15" s="46"/>
      <c r="M15" s="46"/>
      <c r="N15" s="46"/>
      <c r="O15" s="46" t="s">
        <v>251</v>
      </c>
      <c r="P15" s="46" t="str">
        <f>LEFT(B15,35+6)</f>
        <v xml:space="preserve">REPLACE LAMP WITH COMPACT FLUORESCENT </v>
      </c>
      <c r="Q15" s="62">
        <v>1</v>
      </c>
      <c r="R15" s="49">
        <v>1</v>
      </c>
      <c r="S15" s="49">
        <v>32</v>
      </c>
      <c r="T15" t="s">
        <v>65</v>
      </c>
    </row>
    <row r="16" spans="1:20" x14ac:dyDescent="0.2">
      <c r="A16" s="46" t="s">
        <v>40</v>
      </c>
      <c r="B16" s="46" t="s">
        <v>67</v>
      </c>
      <c r="C16" s="46" t="s">
        <v>68</v>
      </c>
      <c r="D16" s="46">
        <v>2</v>
      </c>
      <c r="E16" s="46" t="s">
        <v>33</v>
      </c>
      <c r="F16" s="46">
        <v>120</v>
      </c>
      <c r="G16" s="46" t="s">
        <v>79</v>
      </c>
      <c r="H16" s="46" t="s">
        <v>69</v>
      </c>
      <c r="I16" s="46" t="s">
        <v>350</v>
      </c>
      <c r="J16" s="46"/>
      <c r="K16" s="46"/>
      <c r="L16" s="46"/>
      <c r="M16" s="46"/>
      <c r="N16" s="46"/>
      <c r="O16" s="46" t="s">
        <v>7</v>
      </c>
      <c r="P16" s="46" t="str">
        <f t="shared" si="0"/>
        <v>1'X4' SURFACE MOUNTED WRAPAROUND FIXTURE</v>
      </c>
      <c r="Q16" s="46">
        <v>0.88</v>
      </c>
      <c r="R16" s="49">
        <v>2</v>
      </c>
      <c r="S16" s="49">
        <v>32</v>
      </c>
      <c r="T16" t="s">
        <v>33</v>
      </c>
    </row>
    <row r="17" spans="1:20" x14ac:dyDescent="0.2">
      <c r="A17" s="46" t="s">
        <v>40</v>
      </c>
      <c r="B17" s="46" t="s">
        <v>70</v>
      </c>
      <c r="C17" s="46" t="s">
        <v>71</v>
      </c>
      <c r="D17" s="46">
        <v>2</v>
      </c>
      <c r="E17" s="46" t="s">
        <v>33</v>
      </c>
      <c r="F17" s="46">
        <v>120</v>
      </c>
      <c r="G17" s="46" t="s">
        <v>79</v>
      </c>
      <c r="H17" s="46" t="s">
        <v>34</v>
      </c>
      <c r="I17" s="46" t="s">
        <v>350</v>
      </c>
      <c r="J17" s="46"/>
      <c r="K17" s="46"/>
      <c r="L17" s="46"/>
      <c r="M17" s="46"/>
      <c r="N17" s="46"/>
      <c r="O17" s="46" t="s">
        <v>252</v>
      </c>
      <c r="P17" s="46" t="str">
        <f t="shared" si="0"/>
        <v>1'X4' PENDANT MOUNTED WRAPAROUND FIXTURE</v>
      </c>
      <c r="Q17" s="46">
        <v>0.88</v>
      </c>
      <c r="R17" s="49">
        <v>2</v>
      </c>
      <c r="S17" s="49">
        <v>25</v>
      </c>
      <c r="T17" t="s">
        <v>45</v>
      </c>
    </row>
    <row r="18" spans="1:20" x14ac:dyDescent="0.2">
      <c r="A18" s="46" t="s">
        <v>40</v>
      </c>
      <c r="B18" s="46" t="s">
        <v>351</v>
      </c>
      <c r="C18" s="46" t="s">
        <v>72</v>
      </c>
      <c r="D18" s="46">
        <v>2</v>
      </c>
      <c r="E18" s="46" t="s">
        <v>33</v>
      </c>
      <c r="F18" s="46">
        <v>120</v>
      </c>
      <c r="G18" s="46" t="s">
        <v>352</v>
      </c>
      <c r="H18" s="46" t="s">
        <v>34</v>
      </c>
      <c r="I18" s="46" t="s">
        <v>73</v>
      </c>
      <c r="J18" s="46"/>
      <c r="K18" s="46"/>
      <c r="L18" s="46"/>
      <c r="M18" s="46"/>
      <c r="N18" s="46"/>
      <c r="O18" s="46" t="s">
        <v>9</v>
      </c>
      <c r="P18" s="46" t="str">
        <f t="shared" si="0"/>
        <v>1'X4' PENDANT MOUNTED FIXTURE</v>
      </c>
      <c r="Q18" s="46">
        <v>0.88</v>
      </c>
      <c r="R18" s="49">
        <v>2</v>
      </c>
      <c r="S18" s="49">
        <v>25</v>
      </c>
      <c r="T18" t="s">
        <v>45</v>
      </c>
    </row>
    <row r="19" spans="1:20" x14ac:dyDescent="0.2">
      <c r="A19" s="46" t="s">
        <v>40</v>
      </c>
      <c r="B19" s="46" t="s">
        <v>351</v>
      </c>
      <c r="C19" s="46" t="s">
        <v>74</v>
      </c>
      <c r="D19" s="46">
        <v>1</v>
      </c>
      <c r="E19" s="46" t="s">
        <v>33</v>
      </c>
      <c r="F19" s="46">
        <v>120</v>
      </c>
      <c r="G19" s="46" t="s">
        <v>352</v>
      </c>
      <c r="H19" s="46" t="s">
        <v>34</v>
      </c>
      <c r="I19" s="46" t="s">
        <v>73</v>
      </c>
      <c r="J19" s="46"/>
      <c r="K19" s="46"/>
      <c r="L19" s="46"/>
      <c r="M19" s="46"/>
      <c r="N19" s="46"/>
      <c r="O19" s="46" t="s">
        <v>253</v>
      </c>
      <c r="P19" s="46" t="str">
        <f t="shared" si="0"/>
        <v>1'X4' PENDANT MOUNTED FIXTURE</v>
      </c>
      <c r="Q19" s="46">
        <v>0.88</v>
      </c>
      <c r="R19" s="49">
        <v>1</v>
      </c>
      <c r="S19" s="49">
        <v>32</v>
      </c>
      <c r="T19" t="s">
        <v>33</v>
      </c>
    </row>
    <row r="20" spans="1:20" x14ac:dyDescent="0.2">
      <c r="A20" s="46" t="s">
        <v>47</v>
      </c>
      <c r="B20" s="46" t="s">
        <v>353</v>
      </c>
      <c r="C20" s="46" t="s">
        <v>75</v>
      </c>
      <c r="D20" s="46">
        <v>4</v>
      </c>
      <c r="E20" s="46" t="s">
        <v>33</v>
      </c>
      <c r="F20" s="46">
        <v>120</v>
      </c>
      <c r="G20" s="46" t="s">
        <v>352</v>
      </c>
      <c r="H20" s="46" t="s">
        <v>34</v>
      </c>
      <c r="I20" s="46" t="s">
        <v>73</v>
      </c>
      <c r="J20" s="46"/>
      <c r="K20" s="46"/>
      <c r="L20" s="46"/>
      <c r="M20" s="46"/>
      <c r="N20" s="46"/>
      <c r="O20" s="46" t="s">
        <v>254</v>
      </c>
      <c r="P20" s="46" t="str">
        <f t="shared" si="0"/>
        <v>1'X8' PENDANT MOUNTED FIXTURE</v>
      </c>
      <c r="Q20" s="46">
        <v>0.88</v>
      </c>
      <c r="R20" s="49">
        <v>4</v>
      </c>
      <c r="S20" s="49">
        <v>32</v>
      </c>
      <c r="T20" t="s">
        <v>33</v>
      </c>
    </row>
    <row r="21" spans="1:20" x14ac:dyDescent="0.2">
      <c r="A21" s="46" t="s">
        <v>47</v>
      </c>
      <c r="B21" s="46" t="s">
        <v>353</v>
      </c>
      <c r="C21" s="46" t="s">
        <v>76</v>
      </c>
      <c r="D21" s="46">
        <v>2</v>
      </c>
      <c r="E21" s="46" t="s">
        <v>33</v>
      </c>
      <c r="F21" s="46">
        <v>120</v>
      </c>
      <c r="G21" s="46" t="s">
        <v>352</v>
      </c>
      <c r="H21" s="46" t="s">
        <v>34</v>
      </c>
      <c r="I21" s="46" t="s">
        <v>73</v>
      </c>
      <c r="J21" s="46"/>
      <c r="K21" s="46"/>
      <c r="L21" s="46"/>
      <c r="M21" s="46"/>
      <c r="N21" s="46"/>
      <c r="O21" s="46" t="s">
        <v>255</v>
      </c>
      <c r="P21" s="46" t="str">
        <f t="shared" si="0"/>
        <v>1'X8' PENDANT MOUNTED FIXTURE</v>
      </c>
      <c r="Q21" s="46">
        <v>0.88</v>
      </c>
      <c r="R21" s="49">
        <v>2</v>
      </c>
      <c r="S21" s="49">
        <v>32</v>
      </c>
      <c r="T21" t="s">
        <v>33</v>
      </c>
    </row>
    <row r="22" spans="1:20" x14ac:dyDescent="0.2">
      <c r="A22" s="61" t="s">
        <v>13</v>
      </c>
      <c r="B22" s="46" t="s">
        <v>77</v>
      </c>
      <c r="C22" s="46" t="s">
        <v>78</v>
      </c>
      <c r="D22" s="46">
        <v>2</v>
      </c>
      <c r="E22" s="46" t="s">
        <v>33</v>
      </c>
      <c r="F22" s="46">
        <v>120</v>
      </c>
      <c r="G22" s="46" t="s">
        <v>79</v>
      </c>
      <c r="H22" s="46" t="s">
        <v>80</v>
      </c>
      <c r="I22" s="46" t="s">
        <v>81</v>
      </c>
      <c r="J22" s="46"/>
      <c r="K22" s="46"/>
      <c r="L22" s="46"/>
      <c r="M22" s="46"/>
      <c r="N22" s="46"/>
      <c r="O22" s="46" t="s">
        <v>13</v>
      </c>
      <c r="P22" s="46" t="str">
        <f t="shared" si="0"/>
        <v>4' LONG OPEN REFLECTOR INDUSTRIAL FIXTURE</v>
      </c>
      <c r="Q22" s="46">
        <v>0.88</v>
      </c>
      <c r="R22" s="49">
        <v>2</v>
      </c>
      <c r="S22" s="49">
        <v>32</v>
      </c>
      <c r="T22" t="s">
        <v>33</v>
      </c>
    </row>
    <row r="23" spans="1:20" x14ac:dyDescent="0.2">
      <c r="A23" s="46" t="s">
        <v>47</v>
      </c>
      <c r="B23" s="46" t="s">
        <v>82</v>
      </c>
      <c r="C23" s="46" t="s">
        <v>83</v>
      </c>
      <c r="D23" s="46">
        <v>4</v>
      </c>
      <c r="E23" s="46" t="s">
        <v>33</v>
      </c>
      <c r="F23" s="46">
        <v>120</v>
      </c>
      <c r="G23" s="46" t="s">
        <v>79</v>
      </c>
      <c r="H23" s="46" t="s">
        <v>80</v>
      </c>
      <c r="I23" s="46" t="s">
        <v>84</v>
      </c>
      <c r="J23" s="46"/>
      <c r="K23" s="46"/>
      <c r="L23" s="46"/>
      <c r="M23" s="46"/>
      <c r="N23" s="46"/>
      <c r="O23" s="46" t="s">
        <v>256</v>
      </c>
      <c r="P23" s="46" t="str">
        <f t="shared" si="0"/>
        <v>8' LONG OPEN REFLECTOR INDUSTRIAL FIXTURE</v>
      </c>
      <c r="Q23" s="46">
        <v>0.88</v>
      </c>
      <c r="R23" s="49">
        <v>4</v>
      </c>
      <c r="S23" s="49">
        <v>32</v>
      </c>
      <c r="T23" t="s">
        <v>33</v>
      </c>
    </row>
    <row r="24" spans="1:20" x14ac:dyDescent="0.2">
      <c r="A24" s="46" t="s">
        <v>40</v>
      </c>
      <c r="B24" s="46" t="s">
        <v>85</v>
      </c>
      <c r="C24" s="46" t="s">
        <v>86</v>
      </c>
      <c r="D24" s="46">
        <v>2</v>
      </c>
      <c r="E24" s="46" t="s">
        <v>33</v>
      </c>
      <c r="F24" s="46">
        <v>120</v>
      </c>
      <c r="G24" s="46" t="s">
        <v>79</v>
      </c>
      <c r="H24" s="46" t="s">
        <v>69</v>
      </c>
      <c r="I24" s="46" t="s">
        <v>87</v>
      </c>
      <c r="J24" s="46"/>
      <c r="K24" s="46"/>
      <c r="L24" s="46"/>
      <c r="M24" s="46"/>
      <c r="N24" s="46"/>
      <c r="O24" s="46" t="s">
        <v>15</v>
      </c>
      <c r="P24" s="46" t="str">
        <f t="shared" si="0"/>
        <v>1'X4' SURFACE MOUNTED FIXTURE</v>
      </c>
      <c r="Q24" s="46">
        <v>0.88</v>
      </c>
      <c r="R24" s="49">
        <v>2</v>
      </c>
      <c r="S24" s="49">
        <v>32</v>
      </c>
      <c r="T24" t="s">
        <v>33</v>
      </c>
    </row>
    <row r="25" spans="1:20" x14ac:dyDescent="0.2">
      <c r="A25" s="46" t="s">
        <v>88</v>
      </c>
      <c r="B25" s="46" t="s">
        <v>89</v>
      </c>
      <c r="C25" s="46" t="s">
        <v>90</v>
      </c>
      <c r="D25" s="46">
        <v>4</v>
      </c>
      <c r="E25" s="46" t="s">
        <v>33</v>
      </c>
      <c r="F25" s="46">
        <v>120</v>
      </c>
      <c r="G25" s="46" t="s">
        <v>79</v>
      </c>
      <c r="H25" s="46" t="s">
        <v>69</v>
      </c>
      <c r="I25" s="46" t="s">
        <v>87</v>
      </c>
      <c r="J25" s="46"/>
      <c r="K25" s="46"/>
      <c r="L25" s="46"/>
      <c r="M25" s="46"/>
      <c r="N25" s="46"/>
      <c r="O25" s="46" t="s">
        <v>257</v>
      </c>
      <c r="P25" s="46" t="str">
        <f t="shared" si="0"/>
        <v>2'X4' SURFACE MOUNTED FIXTURE</v>
      </c>
      <c r="Q25" s="46">
        <v>0.88</v>
      </c>
      <c r="R25" s="49">
        <v>4</v>
      </c>
      <c r="S25" s="49">
        <v>32</v>
      </c>
      <c r="T25" t="s">
        <v>33</v>
      </c>
    </row>
    <row r="26" spans="1:20" x14ac:dyDescent="0.2">
      <c r="A26" s="46" t="s">
        <v>40</v>
      </c>
      <c r="B26" s="46" t="s">
        <v>91</v>
      </c>
      <c r="C26" s="46" t="s">
        <v>92</v>
      </c>
      <c r="D26" s="46">
        <v>2</v>
      </c>
      <c r="E26" s="46" t="s">
        <v>33</v>
      </c>
      <c r="F26" s="46">
        <v>120</v>
      </c>
      <c r="G26" s="46" t="s">
        <v>79</v>
      </c>
      <c r="H26" s="46" t="s">
        <v>34</v>
      </c>
      <c r="I26" s="46" t="s">
        <v>87</v>
      </c>
      <c r="J26" s="46"/>
      <c r="K26" s="46"/>
      <c r="L26" s="46"/>
      <c r="M26" s="46"/>
      <c r="N26" s="46"/>
      <c r="O26" s="46" t="s">
        <v>258</v>
      </c>
      <c r="P26" s="46" t="str">
        <f t="shared" si="0"/>
        <v>1'X4' PENDANT MOUNTED FIXTURE</v>
      </c>
      <c r="Q26" s="46">
        <v>0.88</v>
      </c>
      <c r="R26" s="49">
        <v>2</v>
      </c>
      <c r="S26" s="49">
        <v>25</v>
      </c>
      <c r="T26" t="s">
        <v>45</v>
      </c>
    </row>
    <row r="27" spans="1:20" x14ac:dyDescent="0.2">
      <c r="A27" s="47" t="s">
        <v>47</v>
      </c>
      <c r="B27" s="46" t="s">
        <v>93</v>
      </c>
      <c r="C27" s="46" t="s">
        <v>94</v>
      </c>
      <c r="D27" s="46">
        <v>4</v>
      </c>
      <c r="E27" s="46" t="s">
        <v>33</v>
      </c>
      <c r="F27" s="46">
        <v>120</v>
      </c>
      <c r="G27" s="46" t="s">
        <v>79</v>
      </c>
      <c r="H27" s="46" t="s">
        <v>34</v>
      </c>
      <c r="I27" s="46" t="s">
        <v>87</v>
      </c>
      <c r="J27" s="46"/>
      <c r="K27" s="46"/>
      <c r="L27" s="46"/>
      <c r="M27" s="46"/>
      <c r="N27" s="46"/>
      <c r="O27" s="46" t="s">
        <v>259</v>
      </c>
      <c r="P27" s="46" t="str">
        <f t="shared" si="0"/>
        <v>1'X8' PENDANT MOUNTED FIXTURE</v>
      </c>
      <c r="Q27" s="46">
        <v>0.88</v>
      </c>
      <c r="R27" s="49">
        <v>2</v>
      </c>
      <c r="S27" s="49">
        <v>25</v>
      </c>
      <c r="T27" t="s">
        <v>45</v>
      </c>
    </row>
    <row r="28" spans="1:20" x14ac:dyDescent="0.2">
      <c r="A28" s="46" t="s">
        <v>95</v>
      </c>
      <c r="B28" s="46" t="s">
        <v>96</v>
      </c>
      <c r="C28" s="46" t="s">
        <v>97</v>
      </c>
      <c r="D28" s="46">
        <v>4</v>
      </c>
      <c r="E28" s="46" t="s">
        <v>98</v>
      </c>
      <c r="F28" s="46">
        <v>120</v>
      </c>
      <c r="G28" s="46" t="s">
        <v>79</v>
      </c>
      <c r="H28" s="46" t="s">
        <v>69</v>
      </c>
      <c r="I28" s="46" t="s">
        <v>99</v>
      </c>
      <c r="J28" s="46"/>
      <c r="K28" s="46"/>
      <c r="L28" s="46"/>
      <c r="M28" s="46"/>
      <c r="N28" s="46"/>
      <c r="O28" s="46" t="s">
        <v>260</v>
      </c>
      <c r="P28" s="46" t="str">
        <f t="shared" si="0"/>
        <v>2'X2' SURFACE MOUNTED FIXTURE</v>
      </c>
      <c r="Q28" s="46">
        <v>0.88</v>
      </c>
      <c r="R28" s="49">
        <v>4</v>
      </c>
      <c r="S28" s="49">
        <v>17</v>
      </c>
      <c r="T28" t="s">
        <v>98</v>
      </c>
    </row>
    <row r="29" spans="1:20" x14ac:dyDescent="0.2">
      <c r="A29" s="46" t="s">
        <v>88</v>
      </c>
      <c r="B29" s="46" t="s">
        <v>100</v>
      </c>
      <c r="C29" s="46" t="s">
        <v>101</v>
      </c>
      <c r="D29" s="46">
        <v>4</v>
      </c>
      <c r="E29" s="46" t="s">
        <v>102</v>
      </c>
      <c r="F29" s="46">
        <v>120</v>
      </c>
      <c r="G29" s="46" t="s">
        <v>79</v>
      </c>
      <c r="H29" s="46" t="s">
        <v>69</v>
      </c>
      <c r="I29" s="46" t="s">
        <v>99</v>
      </c>
      <c r="J29" s="46"/>
      <c r="K29" s="46"/>
      <c r="L29" s="46"/>
      <c r="M29" s="46"/>
      <c r="N29" s="46"/>
      <c r="O29" s="46" t="s">
        <v>261</v>
      </c>
      <c r="P29" s="46" t="str">
        <f t="shared" si="0"/>
        <v>2'X4' SURFACE MOUNTED FIXTURE</v>
      </c>
      <c r="Q29" s="46">
        <v>0.88</v>
      </c>
      <c r="R29" s="49">
        <v>4</v>
      </c>
      <c r="S29" s="49">
        <v>32</v>
      </c>
      <c r="T29" t="s">
        <v>102</v>
      </c>
    </row>
    <row r="30" spans="1:20" x14ac:dyDescent="0.2">
      <c r="A30" s="46" t="s">
        <v>103</v>
      </c>
      <c r="B30" s="46" t="s">
        <v>104</v>
      </c>
      <c r="C30" s="46" t="s">
        <v>105</v>
      </c>
      <c r="D30" s="46">
        <v>4</v>
      </c>
      <c r="E30" s="46" t="s">
        <v>102</v>
      </c>
      <c r="F30" s="46">
        <v>120</v>
      </c>
      <c r="G30" s="46" t="s">
        <v>79</v>
      </c>
      <c r="H30" s="46" t="s">
        <v>69</v>
      </c>
      <c r="I30" s="46" t="s">
        <v>106</v>
      </c>
      <c r="J30" s="46"/>
      <c r="K30" s="46"/>
      <c r="L30" s="46"/>
      <c r="M30" s="46"/>
      <c r="N30" s="46"/>
      <c r="O30" s="46" t="s">
        <v>262</v>
      </c>
      <c r="P30" s="46" t="str">
        <f t="shared" si="0"/>
        <v>4'X4' SURFACE MOUNTED FIXTURE</v>
      </c>
      <c r="Q30" s="46">
        <v>0.88</v>
      </c>
      <c r="R30" s="49">
        <v>4</v>
      </c>
      <c r="S30" s="49">
        <v>32</v>
      </c>
      <c r="T30" t="s">
        <v>102</v>
      </c>
    </row>
    <row r="31" spans="1:20" x14ac:dyDescent="0.2">
      <c r="A31" s="46" t="s">
        <v>103</v>
      </c>
      <c r="B31" s="46" t="s">
        <v>107</v>
      </c>
      <c r="C31" s="46" t="s">
        <v>108</v>
      </c>
      <c r="D31" s="46">
        <v>6</v>
      </c>
      <c r="E31" s="46" t="s">
        <v>102</v>
      </c>
      <c r="F31" s="46">
        <v>120</v>
      </c>
      <c r="G31" s="46" t="s">
        <v>79</v>
      </c>
      <c r="H31" s="46" t="s">
        <v>69</v>
      </c>
      <c r="I31" s="46" t="s">
        <v>106</v>
      </c>
      <c r="J31" s="46"/>
      <c r="K31" s="46"/>
      <c r="L31" s="46"/>
      <c r="M31" s="46"/>
      <c r="N31" s="46"/>
      <c r="O31" s="46" t="s">
        <v>263</v>
      </c>
      <c r="P31" s="46" t="str">
        <f t="shared" si="0"/>
        <v>4'X4' SURFACE MOUNTED FIXTURE</v>
      </c>
      <c r="Q31" s="46">
        <v>0.88</v>
      </c>
      <c r="R31" s="49">
        <v>6</v>
      </c>
      <c r="S31" s="49">
        <v>32</v>
      </c>
      <c r="T31" t="s">
        <v>102</v>
      </c>
    </row>
    <row r="32" spans="1:20" x14ac:dyDescent="0.2">
      <c r="A32" s="46" t="s">
        <v>103</v>
      </c>
      <c r="B32" s="46" t="s">
        <v>109</v>
      </c>
      <c r="C32" s="46" t="s">
        <v>110</v>
      </c>
      <c r="D32" s="46">
        <v>6</v>
      </c>
      <c r="E32" s="46" t="s">
        <v>102</v>
      </c>
      <c r="F32" s="46">
        <v>120</v>
      </c>
      <c r="G32" s="46" t="s">
        <v>79</v>
      </c>
      <c r="H32" s="46" t="s">
        <v>111</v>
      </c>
      <c r="I32" s="46" t="s">
        <v>106</v>
      </c>
      <c r="J32" s="46"/>
      <c r="K32" s="46"/>
      <c r="L32" s="46"/>
      <c r="M32" s="46"/>
      <c r="N32" s="46"/>
      <c r="O32" s="46" t="s">
        <v>264</v>
      </c>
      <c r="P32" s="46" t="str">
        <f t="shared" si="0"/>
        <v>4'X4' RECESSED MOUNTED FIXTURE</v>
      </c>
      <c r="Q32" s="46">
        <v>0.88</v>
      </c>
      <c r="R32" s="49">
        <v>6</v>
      </c>
      <c r="S32" s="49">
        <v>32</v>
      </c>
      <c r="T32" t="s">
        <v>102</v>
      </c>
    </row>
    <row r="33" spans="1:20" x14ac:dyDescent="0.2">
      <c r="A33" s="46" t="s">
        <v>95</v>
      </c>
      <c r="B33" s="46" t="s">
        <v>112</v>
      </c>
      <c r="C33" s="46" t="s">
        <v>113</v>
      </c>
      <c r="D33" s="46">
        <v>4</v>
      </c>
      <c r="E33" s="46" t="s">
        <v>98</v>
      </c>
      <c r="F33" s="46">
        <v>120</v>
      </c>
      <c r="G33" s="46" t="s">
        <v>79</v>
      </c>
      <c r="H33" s="46" t="s">
        <v>111</v>
      </c>
      <c r="I33" s="46" t="s">
        <v>114</v>
      </c>
      <c r="J33" s="46"/>
      <c r="K33" s="46"/>
      <c r="L33" s="46"/>
      <c r="M33" s="46"/>
      <c r="N33" s="46"/>
      <c r="O33" s="46" t="s">
        <v>265</v>
      </c>
      <c r="P33" s="46" t="str">
        <f t="shared" si="0"/>
        <v>2'X2' RECESSED MOUNTED FIXTURE</v>
      </c>
      <c r="Q33" s="46">
        <v>0.88</v>
      </c>
      <c r="R33" s="49">
        <v>4</v>
      </c>
      <c r="S33" s="49">
        <v>17</v>
      </c>
      <c r="T33" t="s">
        <v>98</v>
      </c>
    </row>
    <row r="34" spans="1:20" x14ac:dyDescent="0.2">
      <c r="A34" s="46" t="s">
        <v>95</v>
      </c>
      <c r="B34" s="46" t="s">
        <v>115</v>
      </c>
      <c r="C34" s="46" t="s">
        <v>354</v>
      </c>
      <c r="D34" s="46">
        <v>4</v>
      </c>
      <c r="E34" s="46" t="s">
        <v>98</v>
      </c>
      <c r="F34" s="46">
        <v>120</v>
      </c>
      <c r="G34" s="46" t="s">
        <v>79</v>
      </c>
      <c r="H34" s="46" t="s">
        <v>116</v>
      </c>
      <c r="I34" s="46" t="s">
        <v>114</v>
      </c>
      <c r="J34" s="46"/>
      <c r="K34" s="46"/>
      <c r="L34" s="46"/>
      <c r="M34" s="46"/>
      <c r="N34" s="46"/>
      <c r="O34" s="46" t="s">
        <v>266</v>
      </c>
      <c r="P34" s="46" t="str">
        <f t="shared" si="0"/>
        <v>2'X2' PENDANT MOUNTED FIXTURE</v>
      </c>
      <c r="Q34" s="46">
        <v>0.88</v>
      </c>
      <c r="R34" s="49">
        <v>4</v>
      </c>
      <c r="S34" s="49">
        <v>17</v>
      </c>
      <c r="T34" t="s">
        <v>98</v>
      </c>
    </row>
    <row r="35" spans="1:20" x14ac:dyDescent="0.2">
      <c r="B35" s="46" t="s">
        <v>117</v>
      </c>
      <c r="C35" s="46" t="s">
        <v>118</v>
      </c>
      <c r="D35" s="46">
        <v>2</v>
      </c>
      <c r="E35" s="46" t="s">
        <v>33</v>
      </c>
      <c r="F35" s="46">
        <v>120</v>
      </c>
      <c r="G35" s="46" t="s">
        <v>79</v>
      </c>
      <c r="H35" s="46" t="s">
        <v>111</v>
      </c>
      <c r="I35" s="46" t="s">
        <v>119</v>
      </c>
      <c r="J35" s="46"/>
      <c r="K35" s="46"/>
      <c r="L35" s="46"/>
      <c r="M35" s="46"/>
      <c r="N35" s="46"/>
      <c r="O35" s="46" t="s">
        <v>267</v>
      </c>
      <c r="P35" s="46" t="str">
        <f t="shared" si="0"/>
        <v>1'X4' RECESSED MOUNTED FIXTURE</v>
      </c>
      <c r="Q35" s="46">
        <v>0.88</v>
      </c>
      <c r="R35" s="49">
        <v>2</v>
      </c>
      <c r="S35" s="49">
        <v>32</v>
      </c>
      <c r="T35" t="s">
        <v>33</v>
      </c>
    </row>
    <row r="36" spans="1:20" x14ac:dyDescent="0.2">
      <c r="A36" s="46" t="s">
        <v>47</v>
      </c>
      <c r="B36" s="46" t="s">
        <v>120</v>
      </c>
      <c r="C36" s="46" t="s">
        <v>121</v>
      </c>
      <c r="D36" s="46">
        <v>4</v>
      </c>
      <c r="E36" s="46" t="s">
        <v>33</v>
      </c>
      <c r="F36" s="46">
        <v>120</v>
      </c>
      <c r="G36" s="46" t="s">
        <v>79</v>
      </c>
      <c r="H36" s="46" t="s">
        <v>111</v>
      </c>
      <c r="I36" s="46" t="s">
        <v>119</v>
      </c>
      <c r="J36" s="46"/>
      <c r="K36" s="46"/>
      <c r="L36" s="46"/>
      <c r="M36" s="46"/>
      <c r="N36" s="46"/>
      <c r="O36" s="46" t="s">
        <v>268</v>
      </c>
      <c r="P36" s="46" t="str">
        <f t="shared" si="0"/>
        <v>1'X8' RECESSED MOUNTED FIXTURE</v>
      </c>
      <c r="Q36" s="46">
        <v>0.88</v>
      </c>
      <c r="R36" s="49">
        <v>4</v>
      </c>
      <c r="S36" s="49">
        <v>32</v>
      </c>
      <c r="T36" t="s">
        <v>33</v>
      </c>
    </row>
    <row r="37" spans="1:20" x14ac:dyDescent="0.2">
      <c r="A37" s="46" t="s">
        <v>40</v>
      </c>
      <c r="B37" s="46" t="s">
        <v>122</v>
      </c>
      <c r="C37" s="46" t="s">
        <v>123</v>
      </c>
      <c r="D37" s="46">
        <v>2</v>
      </c>
      <c r="E37" s="46" t="s">
        <v>33</v>
      </c>
      <c r="F37" s="46">
        <v>120</v>
      </c>
      <c r="G37" s="46" t="s">
        <v>79</v>
      </c>
      <c r="H37" s="46" t="s">
        <v>69</v>
      </c>
      <c r="I37" s="46" t="s">
        <v>119</v>
      </c>
      <c r="J37" s="46"/>
      <c r="K37" s="46"/>
      <c r="L37" s="46"/>
      <c r="M37" s="46"/>
      <c r="N37" s="46"/>
      <c r="O37" s="46" t="s">
        <v>269</v>
      </c>
      <c r="P37" s="46" t="str">
        <f t="shared" si="0"/>
        <v>1'X4' SURFACE MOUNTED FIXTURE</v>
      </c>
      <c r="Q37" s="46">
        <v>0.88</v>
      </c>
      <c r="R37" s="49">
        <v>2</v>
      </c>
      <c r="S37" s="49">
        <v>32</v>
      </c>
      <c r="T37" t="s">
        <v>33</v>
      </c>
    </row>
    <row r="38" spans="1:20" x14ac:dyDescent="0.2">
      <c r="A38" s="46" t="s">
        <v>47</v>
      </c>
      <c r="B38" s="46" t="s">
        <v>124</v>
      </c>
      <c r="C38" s="46" t="s">
        <v>125</v>
      </c>
      <c r="D38" s="46">
        <v>4</v>
      </c>
      <c r="E38" s="46" t="s">
        <v>33</v>
      </c>
      <c r="F38" s="46">
        <v>120</v>
      </c>
      <c r="G38" s="46" t="s">
        <v>79</v>
      </c>
      <c r="H38" s="46" t="s">
        <v>69</v>
      </c>
      <c r="I38" s="46" t="s">
        <v>119</v>
      </c>
      <c r="J38" s="46"/>
      <c r="K38" s="46"/>
      <c r="L38" s="46"/>
      <c r="M38" s="46"/>
      <c r="N38" s="46"/>
      <c r="O38" s="46" t="s">
        <v>270</v>
      </c>
      <c r="P38" s="46" t="str">
        <f t="shared" si="0"/>
        <v>1'X8' SURFACE MOUNTED FIXTURE</v>
      </c>
      <c r="Q38" s="46">
        <v>0.88</v>
      </c>
      <c r="R38" s="49">
        <v>4</v>
      </c>
      <c r="S38" s="49">
        <v>32</v>
      </c>
      <c r="T38" t="s">
        <v>33</v>
      </c>
    </row>
    <row r="39" spans="1:20" x14ac:dyDescent="0.2">
      <c r="A39" s="46" t="s">
        <v>40</v>
      </c>
      <c r="B39" s="46" t="s">
        <v>126</v>
      </c>
      <c r="C39" s="46" t="s">
        <v>127</v>
      </c>
      <c r="D39" s="46">
        <v>2</v>
      </c>
      <c r="E39" s="46" t="s">
        <v>33</v>
      </c>
      <c r="F39" s="46">
        <v>120</v>
      </c>
      <c r="G39" s="46" t="s">
        <v>79</v>
      </c>
      <c r="H39" s="46" t="s">
        <v>34</v>
      </c>
      <c r="I39" s="46" t="s">
        <v>119</v>
      </c>
      <c r="J39" s="46"/>
      <c r="K39" s="46"/>
      <c r="L39" s="46"/>
      <c r="M39" s="46"/>
      <c r="N39" s="46"/>
      <c r="O39" s="46" t="s">
        <v>271</v>
      </c>
      <c r="P39" s="46" t="str">
        <f t="shared" si="0"/>
        <v>1'X4' PENDENT MOUNTED FIXTURE</v>
      </c>
      <c r="Q39" s="46">
        <v>0.88</v>
      </c>
      <c r="R39" s="49">
        <v>2</v>
      </c>
      <c r="S39" s="49">
        <v>25</v>
      </c>
      <c r="T39" t="s">
        <v>45</v>
      </c>
    </row>
    <row r="40" spans="1:20" x14ac:dyDescent="0.2">
      <c r="A40" s="46" t="s">
        <v>47</v>
      </c>
      <c r="B40" s="46" t="s">
        <v>128</v>
      </c>
      <c r="C40" s="46" t="s">
        <v>129</v>
      </c>
      <c r="D40" s="46">
        <v>4</v>
      </c>
      <c r="E40" s="46" t="s">
        <v>33</v>
      </c>
      <c r="F40" s="46">
        <v>120</v>
      </c>
      <c r="G40" s="46" t="s">
        <v>79</v>
      </c>
      <c r="H40" s="46" t="s">
        <v>34</v>
      </c>
      <c r="I40" s="46" t="s">
        <v>119</v>
      </c>
      <c r="J40" s="46"/>
      <c r="K40" s="46"/>
      <c r="L40" s="46"/>
      <c r="M40" s="46"/>
      <c r="N40" s="46"/>
      <c r="O40" s="46" t="s">
        <v>272</v>
      </c>
      <c r="P40" s="46" t="str">
        <f t="shared" si="0"/>
        <v>1'X8' PENDENT MOUNTED FIXTURE</v>
      </c>
      <c r="Q40" s="46">
        <v>0.88</v>
      </c>
      <c r="R40" s="49">
        <v>4</v>
      </c>
      <c r="S40" s="49">
        <v>25</v>
      </c>
      <c r="T40" t="s">
        <v>45</v>
      </c>
    </row>
    <row r="41" spans="1:20" x14ac:dyDescent="0.2">
      <c r="A41" s="46" t="s">
        <v>42</v>
      </c>
      <c r="B41" s="46" t="s">
        <v>130</v>
      </c>
      <c r="C41" s="46" t="s">
        <v>355</v>
      </c>
      <c r="D41" s="46">
        <v>2</v>
      </c>
      <c r="E41" s="46" t="s">
        <v>45</v>
      </c>
      <c r="F41" s="46">
        <v>120</v>
      </c>
      <c r="G41" s="46" t="s">
        <v>79</v>
      </c>
      <c r="H41" s="46" t="s">
        <v>111</v>
      </c>
      <c r="I41" s="46" t="s">
        <v>119</v>
      </c>
      <c r="J41" s="46"/>
      <c r="K41" s="46"/>
      <c r="L41" s="46"/>
      <c r="M41" s="46"/>
      <c r="N41" s="46"/>
      <c r="O41" s="46" t="s">
        <v>273</v>
      </c>
      <c r="P41" s="46" t="str">
        <f t="shared" si="0"/>
        <v>1'X3' RECESSED MOUNTED FIXTURE</v>
      </c>
      <c r="Q41" s="46">
        <v>0.88</v>
      </c>
      <c r="R41" s="49">
        <v>2</v>
      </c>
      <c r="S41" s="49">
        <v>32</v>
      </c>
      <c r="T41" t="s">
        <v>33</v>
      </c>
    </row>
    <row r="42" spans="1:20" x14ac:dyDescent="0.2">
      <c r="A42" s="46" t="s">
        <v>88</v>
      </c>
      <c r="B42" s="46" t="s">
        <v>131</v>
      </c>
      <c r="C42" s="46" t="s">
        <v>132</v>
      </c>
      <c r="D42" s="46">
        <v>4</v>
      </c>
      <c r="E42" s="46" t="s">
        <v>33</v>
      </c>
      <c r="F42" s="46">
        <v>120</v>
      </c>
      <c r="G42" s="46" t="s">
        <v>79</v>
      </c>
      <c r="H42" s="46" t="s">
        <v>111</v>
      </c>
      <c r="I42" s="46" t="s">
        <v>133</v>
      </c>
      <c r="J42" s="46"/>
      <c r="K42" s="46"/>
      <c r="L42" s="46"/>
      <c r="M42" s="46"/>
      <c r="N42" s="46"/>
      <c r="O42" s="46" t="s">
        <v>274</v>
      </c>
      <c r="P42" s="46" t="str">
        <f t="shared" si="0"/>
        <v>2'X4' RECESSED MOUNTED FIXTURE</v>
      </c>
      <c r="Q42" s="46">
        <v>0.88</v>
      </c>
      <c r="R42" s="49">
        <v>4</v>
      </c>
      <c r="S42" s="49">
        <v>32</v>
      </c>
      <c r="T42" t="s">
        <v>33</v>
      </c>
    </row>
    <row r="43" spans="1:20" x14ac:dyDescent="0.2">
      <c r="A43" s="46" t="s">
        <v>88</v>
      </c>
      <c r="B43" s="46" t="s">
        <v>134</v>
      </c>
      <c r="C43" s="46" t="s">
        <v>135</v>
      </c>
      <c r="D43" s="46">
        <v>3</v>
      </c>
      <c r="E43" s="46" t="s">
        <v>33</v>
      </c>
      <c r="F43" s="46">
        <v>120</v>
      </c>
      <c r="G43" s="46" t="s">
        <v>79</v>
      </c>
      <c r="H43" s="46" t="s">
        <v>111</v>
      </c>
      <c r="I43" s="46" t="s">
        <v>133</v>
      </c>
      <c r="J43" s="46"/>
      <c r="K43" s="46"/>
      <c r="L43" s="46"/>
      <c r="M43" s="46"/>
      <c r="N43" s="46"/>
      <c r="O43" s="46" t="s">
        <v>275</v>
      </c>
      <c r="P43" s="46" t="str">
        <f t="shared" si="0"/>
        <v>2'X4' RECESSED MOUNTED FIXTURE</v>
      </c>
      <c r="Q43" s="46">
        <v>0.88</v>
      </c>
      <c r="R43" s="49">
        <v>3</v>
      </c>
      <c r="S43" s="49">
        <v>32</v>
      </c>
      <c r="T43" t="s">
        <v>33</v>
      </c>
    </row>
    <row r="44" spans="1:20" x14ac:dyDescent="0.2">
      <c r="A44" s="46" t="s">
        <v>136</v>
      </c>
      <c r="B44" s="46" t="s">
        <v>137</v>
      </c>
      <c r="C44" s="46" t="s">
        <v>138</v>
      </c>
      <c r="D44" s="46">
        <v>1</v>
      </c>
      <c r="E44" s="46" t="s">
        <v>356</v>
      </c>
      <c r="F44" s="46">
        <v>120</v>
      </c>
      <c r="G44" s="46" t="s">
        <v>357</v>
      </c>
      <c r="H44" s="46" t="s">
        <v>139</v>
      </c>
      <c r="I44" s="46" t="s">
        <v>140</v>
      </c>
      <c r="J44" s="46"/>
      <c r="K44" s="46"/>
      <c r="L44" s="46"/>
      <c r="M44" s="46"/>
      <c r="N44" s="46"/>
      <c r="O44" s="46" t="s">
        <v>276</v>
      </c>
      <c r="P44" s="46" t="str">
        <f t="shared" si="0"/>
        <v>PENDANT, SURFACE OR WALL MOUNTED VAPORTIGHT FIXTURE</v>
      </c>
      <c r="Q44" s="46">
        <v>0.88</v>
      </c>
      <c r="R44" s="49">
        <v>1</v>
      </c>
      <c r="S44" s="49">
        <v>32</v>
      </c>
      <c r="T44" t="s">
        <v>33</v>
      </c>
    </row>
    <row r="45" spans="1:20" x14ac:dyDescent="0.2">
      <c r="A45" s="46" t="s">
        <v>40</v>
      </c>
      <c r="B45" s="46" t="s">
        <v>141</v>
      </c>
      <c r="C45" s="46" t="s">
        <v>142</v>
      </c>
      <c r="D45" s="46" t="s">
        <v>64</v>
      </c>
      <c r="E45" s="46" t="s">
        <v>358</v>
      </c>
      <c r="F45" s="46">
        <v>120</v>
      </c>
      <c r="G45" s="46" t="s">
        <v>144</v>
      </c>
      <c r="H45" s="46" t="s">
        <v>69</v>
      </c>
      <c r="I45" s="46" t="s">
        <v>145</v>
      </c>
      <c r="J45" s="46"/>
      <c r="K45" s="46"/>
      <c r="L45" s="46"/>
      <c r="M45" s="46"/>
      <c r="N45" s="46"/>
      <c r="O45" s="46" t="s">
        <v>240</v>
      </c>
      <c r="P45" s="46" t="str">
        <f t="shared" si="0"/>
        <v>1'X4' SURFACE MOUNTED DECORATIVE LED FIXTURE</v>
      </c>
      <c r="Q45" s="63">
        <v>1</v>
      </c>
      <c r="R45" s="49" t="s">
        <v>64</v>
      </c>
      <c r="S45" s="49"/>
      <c r="T45" t="s">
        <v>143</v>
      </c>
    </row>
    <row r="46" spans="1:20" x14ac:dyDescent="0.2">
      <c r="A46" s="46" t="s">
        <v>47</v>
      </c>
      <c r="B46" s="46" t="s">
        <v>146</v>
      </c>
      <c r="C46" s="46" t="s">
        <v>147</v>
      </c>
      <c r="D46" s="46" t="s">
        <v>64</v>
      </c>
      <c r="E46" s="46" t="s">
        <v>358</v>
      </c>
      <c r="F46" s="46">
        <v>120</v>
      </c>
      <c r="G46" s="46" t="s">
        <v>144</v>
      </c>
      <c r="H46" s="46" t="s">
        <v>69</v>
      </c>
      <c r="I46" s="46" t="s">
        <v>145</v>
      </c>
      <c r="J46" s="46"/>
      <c r="K46" s="46"/>
      <c r="L46" s="46"/>
      <c r="M46" s="46"/>
      <c r="N46" s="46"/>
      <c r="O46" s="46" t="s">
        <v>241</v>
      </c>
      <c r="P46" s="46" t="str">
        <f t="shared" si="0"/>
        <v>1'X8' SURFACE MOUNTED DECORATIVE LED FIXTURE</v>
      </c>
      <c r="Q46" s="63">
        <v>1</v>
      </c>
      <c r="R46" s="49" t="s">
        <v>64</v>
      </c>
      <c r="S46" s="49"/>
      <c r="T46" t="s">
        <v>143</v>
      </c>
    </row>
    <row r="47" spans="1:20" x14ac:dyDescent="0.2">
      <c r="A47" s="46" t="s">
        <v>88</v>
      </c>
      <c r="B47" s="46" t="s">
        <v>148</v>
      </c>
      <c r="C47" s="46" t="s">
        <v>149</v>
      </c>
      <c r="D47" s="46" t="s">
        <v>64</v>
      </c>
      <c r="E47" s="46" t="s">
        <v>358</v>
      </c>
      <c r="F47" s="46">
        <v>120</v>
      </c>
      <c r="G47" s="46" t="s">
        <v>144</v>
      </c>
      <c r="H47" s="46" t="s">
        <v>69</v>
      </c>
      <c r="I47" s="46" t="s">
        <v>145</v>
      </c>
      <c r="J47" s="46"/>
      <c r="K47" s="46"/>
      <c r="L47" s="46"/>
      <c r="M47" s="46"/>
      <c r="N47" s="46"/>
      <c r="O47" s="46" t="s">
        <v>242</v>
      </c>
      <c r="P47" s="46" t="str">
        <f t="shared" si="0"/>
        <v>2'X4' SURFACE MOUNTED DECORATIVE LED FIXTURE</v>
      </c>
      <c r="Q47" s="63">
        <v>1</v>
      </c>
      <c r="R47" s="49" t="s">
        <v>64</v>
      </c>
      <c r="S47" s="49"/>
      <c r="T47" t="s">
        <v>143</v>
      </c>
    </row>
    <row r="48" spans="1:20" x14ac:dyDescent="0.2">
      <c r="A48" s="46" t="s">
        <v>47</v>
      </c>
      <c r="B48" s="46" t="s">
        <v>150</v>
      </c>
      <c r="C48" s="46" t="s">
        <v>151</v>
      </c>
      <c r="D48" s="46" t="s">
        <v>64</v>
      </c>
      <c r="E48" s="46" t="s">
        <v>358</v>
      </c>
      <c r="F48" s="46">
        <v>120</v>
      </c>
      <c r="G48" s="46" t="s">
        <v>144</v>
      </c>
      <c r="H48" s="46" t="s">
        <v>34</v>
      </c>
      <c r="I48" s="46" t="s">
        <v>145</v>
      </c>
      <c r="J48" s="46"/>
      <c r="K48" s="46"/>
      <c r="L48" s="46"/>
      <c r="M48" s="46"/>
      <c r="N48" s="46"/>
      <c r="O48" s="46" t="s">
        <v>277</v>
      </c>
      <c r="P48" s="46" t="str">
        <f t="shared" si="0"/>
        <v>1'X8' PENDANT MOUNTED DECORATIVE LED FIXTURE</v>
      </c>
      <c r="Q48" s="63">
        <v>1</v>
      </c>
      <c r="R48" s="49" t="s">
        <v>64</v>
      </c>
      <c r="S48" s="49"/>
      <c r="T48" t="s">
        <v>143</v>
      </c>
    </row>
    <row r="49" spans="1:20" x14ac:dyDescent="0.2">
      <c r="A49" s="46" t="s">
        <v>47</v>
      </c>
      <c r="B49" s="46" t="s">
        <v>152</v>
      </c>
      <c r="C49" s="46" t="s">
        <v>153</v>
      </c>
      <c r="D49" s="46" t="s">
        <v>64</v>
      </c>
      <c r="E49" s="46" t="s">
        <v>358</v>
      </c>
      <c r="F49" s="46">
        <v>120</v>
      </c>
      <c r="G49" s="46" t="s">
        <v>144</v>
      </c>
      <c r="H49" s="46" t="s">
        <v>111</v>
      </c>
      <c r="I49" s="46" t="s">
        <v>145</v>
      </c>
      <c r="J49" s="46"/>
      <c r="K49" s="46"/>
      <c r="L49" s="46"/>
      <c r="M49" s="46"/>
      <c r="N49" s="46"/>
      <c r="O49" s="46" t="s">
        <v>278</v>
      </c>
      <c r="P49" s="46" t="str">
        <f t="shared" si="0"/>
        <v>1'X8' RECESSED MOUNTED DECORATIVE LED  FIXTURE</v>
      </c>
      <c r="Q49" s="63">
        <v>1</v>
      </c>
      <c r="R49" s="49" t="s">
        <v>64</v>
      </c>
      <c r="S49" s="49"/>
      <c r="T49" t="s">
        <v>143</v>
      </c>
    </row>
    <row r="50" spans="1:20" x14ac:dyDescent="0.2">
      <c r="A50" s="47" t="s">
        <v>40</v>
      </c>
      <c r="B50" s="46" t="s">
        <v>154</v>
      </c>
      <c r="C50" s="46" t="s">
        <v>155</v>
      </c>
      <c r="D50" s="46" t="s">
        <v>64</v>
      </c>
      <c r="E50" s="46" t="s">
        <v>358</v>
      </c>
      <c r="F50" s="46">
        <v>120</v>
      </c>
      <c r="G50" s="46" t="s">
        <v>144</v>
      </c>
      <c r="H50" s="46" t="s">
        <v>111</v>
      </c>
      <c r="I50" s="46" t="s">
        <v>145</v>
      </c>
      <c r="J50" s="46"/>
      <c r="K50" s="46"/>
      <c r="L50" s="46"/>
      <c r="M50" s="46"/>
      <c r="N50" s="46"/>
      <c r="O50" s="46" t="s">
        <v>279</v>
      </c>
      <c r="P50" s="46" t="str">
        <f t="shared" si="0"/>
        <v>1'X4' RECESSED MOUNTED DECORATIVE LED  FIXTURE</v>
      </c>
      <c r="Q50" s="63">
        <v>1</v>
      </c>
      <c r="R50" s="49" t="s">
        <v>64</v>
      </c>
      <c r="S50" s="49"/>
      <c r="T50" t="s">
        <v>143</v>
      </c>
    </row>
    <row r="51" spans="1:20" x14ac:dyDescent="0.2">
      <c r="A51" s="46" t="s">
        <v>156</v>
      </c>
      <c r="B51" s="46" t="s">
        <v>157</v>
      </c>
      <c r="C51" s="46" t="s">
        <v>359</v>
      </c>
      <c r="D51" s="46">
        <v>1</v>
      </c>
      <c r="E51" s="46" t="s">
        <v>159</v>
      </c>
      <c r="F51" s="46">
        <v>120</v>
      </c>
      <c r="G51" s="46" t="s">
        <v>144</v>
      </c>
      <c r="H51" s="46" t="s">
        <v>111</v>
      </c>
      <c r="I51" s="46" t="s">
        <v>145</v>
      </c>
      <c r="J51" s="46"/>
      <c r="K51" s="46"/>
      <c r="L51" s="46"/>
      <c r="M51" s="46"/>
      <c r="N51" s="46"/>
      <c r="O51" s="46" t="s">
        <v>280</v>
      </c>
      <c r="P51" s="46" t="str">
        <f>LEFT(B51,25+6)</f>
        <v>8" RECESSED DOWNLIGHT, LED, WIT</v>
      </c>
      <c r="Q51" s="63">
        <v>1</v>
      </c>
      <c r="R51" s="49">
        <v>1</v>
      </c>
      <c r="S51" s="49"/>
      <c r="T51" t="s">
        <v>159</v>
      </c>
    </row>
    <row r="52" spans="1:20" x14ac:dyDescent="0.2">
      <c r="A52" s="46" t="s">
        <v>160</v>
      </c>
      <c r="B52" s="46" t="s">
        <v>161</v>
      </c>
      <c r="C52" s="46" t="s">
        <v>158</v>
      </c>
      <c r="D52" s="46">
        <v>1</v>
      </c>
      <c r="E52" s="46" t="s">
        <v>159</v>
      </c>
      <c r="F52" s="46">
        <v>120</v>
      </c>
      <c r="G52" s="46" t="s">
        <v>144</v>
      </c>
      <c r="H52" s="46" t="s">
        <v>111</v>
      </c>
      <c r="I52" s="46" t="s">
        <v>145</v>
      </c>
      <c r="J52" s="46"/>
      <c r="K52" s="46"/>
      <c r="L52" s="46"/>
      <c r="M52" s="46"/>
      <c r="N52" s="46"/>
      <c r="O52" s="46" t="s">
        <v>281</v>
      </c>
      <c r="P52" s="46" t="str">
        <f>LEFT(B52,53+6)</f>
        <v>6" RECESSED LED DOWNLIGHT WITH DECORATIVE SQUARE TRIM</v>
      </c>
      <c r="Q52" s="63">
        <v>1</v>
      </c>
      <c r="R52" s="49">
        <v>1</v>
      </c>
      <c r="S52" s="49"/>
      <c r="T52" t="s">
        <v>159</v>
      </c>
    </row>
    <row r="53" spans="1:20" x14ac:dyDescent="0.2">
      <c r="A53" s="46" t="s">
        <v>162</v>
      </c>
      <c r="B53" s="46" t="s">
        <v>163</v>
      </c>
      <c r="C53" s="46" t="s">
        <v>360</v>
      </c>
      <c r="D53" s="46">
        <v>2</v>
      </c>
      <c r="E53" s="46" t="s">
        <v>159</v>
      </c>
      <c r="F53" s="46">
        <v>120</v>
      </c>
      <c r="G53" s="46" t="s">
        <v>144</v>
      </c>
      <c r="H53" s="46" t="s">
        <v>111</v>
      </c>
      <c r="I53" s="46" t="s">
        <v>145</v>
      </c>
      <c r="J53" s="46"/>
      <c r="K53" s="46"/>
      <c r="L53" s="46"/>
      <c r="M53" s="46"/>
      <c r="N53" s="46"/>
      <c r="O53" s="46" t="s">
        <v>282</v>
      </c>
      <c r="P53" s="46" t="str">
        <f>LEFT(B53, FIND("FIXTURE",B53,1)+35)</f>
        <v>6" RECESSED LED DOWNLIGHT WITH DECORATIVE SQUARE TRIM  - DOUBLE PLATE WITH TWO FIXTURES</v>
      </c>
      <c r="Q53" s="63">
        <v>1</v>
      </c>
      <c r="R53" s="49">
        <v>2</v>
      </c>
      <c r="S53" s="49"/>
      <c r="T53" t="s">
        <v>159</v>
      </c>
    </row>
    <row r="54" spans="1:20" x14ac:dyDescent="0.2">
      <c r="A54" s="46" t="s">
        <v>164</v>
      </c>
      <c r="B54" s="46" t="s">
        <v>165</v>
      </c>
      <c r="C54" s="46" t="s">
        <v>361</v>
      </c>
      <c r="D54" s="46">
        <v>3</v>
      </c>
      <c r="E54" s="46" t="s">
        <v>159</v>
      </c>
      <c r="F54" s="46">
        <v>120</v>
      </c>
      <c r="G54" s="46" t="s">
        <v>144</v>
      </c>
      <c r="H54" s="46" t="s">
        <v>166</v>
      </c>
      <c r="I54" s="46" t="s">
        <v>145</v>
      </c>
      <c r="J54" s="46"/>
      <c r="K54" s="46"/>
      <c r="L54" s="46"/>
      <c r="M54" s="46"/>
      <c r="N54" s="46"/>
      <c r="O54" s="46" t="s">
        <v>283</v>
      </c>
      <c r="P54" s="46" t="str">
        <f>LEFT(B54,25+6)</f>
        <v>PENDANT MOUNTED TRIPLE LED WITH</v>
      </c>
      <c r="Q54" s="63">
        <v>1</v>
      </c>
      <c r="R54" s="49">
        <v>3</v>
      </c>
      <c r="S54" s="49"/>
      <c r="T54" t="s">
        <v>159</v>
      </c>
    </row>
    <row r="55" spans="1:20" x14ac:dyDescent="0.2">
      <c r="A55" s="46" t="s">
        <v>160</v>
      </c>
      <c r="B55" s="46" t="s">
        <v>167</v>
      </c>
      <c r="C55" s="46" t="s">
        <v>362</v>
      </c>
      <c r="D55" s="46">
        <v>1</v>
      </c>
      <c r="E55" s="46" t="s">
        <v>159</v>
      </c>
      <c r="F55" s="46">
        <v>120</v>
      </c>
      <c r="G55" s="46" t="s">
        <v>144</v>
      </c>
      <c r="H55" s="46" t="s">
        <v>166</v>
      </c>
      <c r="I55" s="46" t="s">
        <v>145</v>
      </c>
      <c r="J55" s="46"/>
      <c r="K55" s="46"/>
      <c r="L55" s="46"/>
      <c r="M55" s="46"/>
      <c r="N55" s="46"/>
      <c r="O55" s="46" t="s">
        <v>284</v>
      </c>
      <c r="P55" s="46" t="str">
        <f>LEFT(B55,25+6)</f>
        <v>PENDANT MOUNTED SINGLE LED WITH</v>
      </c>
      <c r="Q55" s="63">
        <v>1</v>
      </c>
      <c r="R55" s="49">
        <v>1</v>
      </c>
      <c r="S55" s="49"/>
      <c r="T55" t="s">
        <v>159</v>
      </c>
    </row>
    <row r="56" spans="1:20" x14ac:dyDescent="0.2">
      <c r="A56" s="46" t="s">
        <v>160</v>
      </c>
      <c r="B56" s="46" t="s">
        <v>168</v>
      </c>
      <c r="C56" s="46" t="s">
        <v>363</v>
      </c>
      <c r="D56" s="46">
        <v>1</v>
      </c>
      <c r="E56" s="46" t="s">
        <v>159</v>
      </c>
      <c r="F56" s="46">
        <v>120</v>
      </c>
      <c r="G56" s="46" t="s">
        <v>144</v>
      </c>
      <c r="H56" s="46" t="s">
        <v>69</v>
      </c>
      <c r="I56" s="46" t="s">
        <v>145</v>
      </c>
      <c r="J56" s="46"/>
      <c r="K56" s="46"/>
      <c r="L56" s="46"/>
      <c r="M56" s="46"/>
      <c r="N56" s="46"/>
      <c r="O56" s="46" t="s">
        <v>285</v>
      </c>
      <c r="P56" s="46" t="str">
        <f t="shared" si="0"/>
        <v>17" ROUND LED FIXTURE</v>
      </c>
      <c r="Q56" s="63">
        <v>1</v>
      </c>
      <c r="R56" s="49" t="s">
        <v>64</v>
      </c>
      <c r="S56" s="49"/>
      <c r="T56" t="s">
        <v>159</v>
      </c>
    </row>
    <row r="57" spans="1:20" x14ac:dyDescent="0.2">
      <c r="A57" s="46" t="s">
        <v>169</v>
      </c>
      <c r="B57" s="46" t="s">
        <v>170</v>
      </c>
      <c r="C57" s="46" t="s">
        <v>171</v>
      </c>
      <c r="D57" s="46">
        <v>2</v>
      </c>
      <c r="E57" s="46" t="s">
        <v>98</v>
      </c>
      <c r="F57" s="46">
        <v>120</v>
      </c>
      <c r="G57" s="46" t="s">
        <v>79</v>
      </c>
      <c r="H57" s="46" t="s">
        <v>69</v>
      </c>
      <c r="I57" s="46" t="s">
        <v>172</v>
      </c>
      <c r="J57" s="46"/>
      <c r="K57" s="46"/>
      <c r="L57" s="46"/>
      <c r="M57" s="46"/>
      <c r="N57" s="46"/>
      <c r="O57" s="46" t="s">
        <v>286</v>
      </c>
      <c r="P57" s="46" t="str">
        <f t="shared" si="0"/>
        <v>1/2'X2' SURFACE MOUNTED FIXTURE</v>
      </c>
      <c r="Q57" s="46">
        <v>0.88</v>
      </c>
      <c r="R57" s="49">
        <v>2</v>
      </c>
      <c r="S57" s="49">
        <v>17</v>
      </c>
      <c r="T57" t="s">
        <v>98</v>
      </c>
    </row>
    <row r="58" spans="1:20" x14ac:dyDescent="0.2">
      <c r="A58" s="46" t="s">
        <v>173</v>
      </c>
      <c r="B58" s="46" t="s">
        <v>174</v>
      </c>
      <c r="C58" s="46" t="s">
        <v>175</v>
      </c>
      <c r="D58" s="46">
        <v>2</v>
      </c>
      <c r="E58" s="46" t="s">
        <v>102</v>
      </c>
      <c r="F58" s="46">
        <v>120</v>
      </c>
      <c r="G58" s="46" t="s">
        <v>79</v>
      </c>
      <c r="H58" s="46" t="s">
        <v>69</v>
      </c>
      <c r="I58" s="46" t="s">
        <v>172</v>
      </c>
      <c r="J58" s="46"/>
      <c r="K58" s="46"/>
      <c r="L58" s="46"/>
      <c r="M58" s="46"/>
      <c r="N58" s="46"/>
      <c r="O58" s="46" t="s">
        <v>287</v>
      </c>
      <c r="P58" s="46" t="str">
        <f t="shared" si="0"/>
        <v>1/2'X4' SURFACE MOUNTED FIXTURE</v>
      </c>
      <c r="Q58" s="46">
        <v>0.88</v>
      </c>
      <c r="R58" s="49">
        <v>2</v>
      </c>
      <c r="S58" s="49">
        <v>32</v>
      </c>
      <c r="T58" t="s">
        <v>102</v>
      </c>
    </row>
    <row r="59" spans="1:20" x14ac:dyDescent="0.2">
      <c r="A59" s="46" t="s">
        <v>173</v>
      </c>
      <c r="B59" s="46" t="s">
        <v>176</v>
      </c>
      <c r="C59" s="46" t="s">
        <v>177</v>
      </c>
      <c r="D59" s="46">
        <v>1</v>
      </c>
      <c r="E59" s="46" t="s">
        <v>102</v>
      </c>
      <c r="F59" s="46">
        <v>120</v>
      </c>
      <c r="G59" s="46" t="s">
        <v>79</v>
      </c>
      <c r="H59" s="46" t="s">
        <v>69</v>
      </c>
      <c r="I59" s="46" t="s">
        <v>172</v>
      </c>
      <c r="J59" s="46"/>
      <c r="K59" s="46"/>
      <c r="L59" s="46"/>
      <c r="M59" s="46"/>
      <c r="N59" s="46"/>
      <c r="O59" s="46" t="s">
        <v>288</v>
      </c>
      <c r="P59" s="46" t="str">
        <f t="shared" si="0"/>
        <v>1/2'X4' SURFACE MOUNTED FIXTURE</v>
      </c>
      <c r="Q59" s="46">
        <v>0.88</v>
      </c>
      <c r="R59" s="49">
        <v>1</v>
      </c>
      <c r="S59" s="49">
        <v>32</v>
      </c>
      <c r="T59" t="s">
        <v>102</v>
      </c>
    </row>
    <row r="60" spans="1:20" x14ac:dyDescent="0.2">
      <c r="A60" s="46" t="s">
        <v>169</v>
      </c>
      <c r="B60" s="46" t="s">
        <v>178</v>
      </c>
      <c r="C60" s="46" t="s">
        <v>179</v>
      </c>
      <c r="D60" s="46">
        <v>1</v>
      </c>
      <c r="E60" s="46" t="s">
        <v>98</v>
      </c>
      <c r="F60" s="46">
        <v>120</v>
      </c>
      <c r="G60" s="46" t="s">
        <v>79</v>
      </c>
      <c r="H60" s="46" t="s">
        <v>69</v>
      </c>
      <c r="I60" s="46" t="s">
        <v>172</v>
      </c>
      <c r="J60" s="46"/>
      <c r="K60" s="46"/>
      <c r="L60" s="46"/>
      <c r="M60" s="46"/>
      <c r="N60" s="46"/>
      <c r="O60" s="46" t="s">
        <v>289</v>
      </c>
      <c r="P60" s="46" t="str">
        <f t="shared" si="0"/>
        <v>1/2'X2' SURFACE MOUNTED FIXTURE</v>
      </c>
      <c r="Q60" s="46">
        <v>0.88</v>
      </c>
      <c r="R60" s="49">
        <v>1</v>
      </c>
      <c r="S60" s="49">
        <v>17</v>
      </c>
      <c r="T60" t="s">
        <v>98</v>
      </c>
    </row>
    <row r="61" spans="1:20" x14ac:dyDescent="0.2">
      <c r="A61" s="46" t="s">
        <v>173</v>
      </c>
      <c r="B61" s="46" t="s">
        <v>180</v>
      </c>
      <c r="C61" s="46" t="s">
        <v>181</v>
      </c>
      <c r="D61" s="46">
        <v>1</v>
      </c>
      <c r="E61" s="46" t="s">
        <v>102</v>
      </c>
      <c r="F61" s="46">
        <v>120</v>
      </c>
      <c r="G61" s="46" t="s">
        <v>79</v>
      </c>
      <c r="H61" s="46" t="s">
        <v>116</v>
      </c>
      <c r="I61" s="46" t="s">
        <v>172</v>
      </c>
      <c r="J61" s="46"/>
      <c r="K61" s="46"/>
      <c r="L61" s="46"/>
      <c r="M61" s="46"/>
      <c r="N61" s="46"/>
      <c r="O61" s="46" t="s">
        <v>290</v>
      </c>
      <c r="P61" s="46" t="str">
        <f t="shared" si="0"/>
        <v>1/2'X4' PENDANT MOUNTED FIXTURE</v>
      </c>
      <c r="Q61" s="46">
        <v>0.88</v>
      </c>
      <c r="R61" s="49">
        <v>1</v>
      </c>
      <c r="S61" s="49">
        <v>32</v>
      </c>
      <c r="T61" t="s">
        <v>102</v>
      </c>
    </row>
    <row r="62" spans="1:20" x14ac:dyDescent="0.2">
      <c r="A62" s="46" t="s">
        <v>169</v>
      </c>
      <c r="B62" s="46" t="s">
        <v>182</v>
      </c>
      <c r="C62" s="46" t="s">
        <v>183</v>
      </c>
      <c r="D62" s="46">
        <v>2</v>
      </c>
      <c r="E62" s="46" t="s">
        <v>98</v>
      </c>
      <c r="F62" s="46">
        <v>120</v>
      </c>
      <c r="G62" s="46" t="s">
        <v>79</v>
      </c>
      <c r="H62" s="46" t="s">
        <v>69</v>
      </c>
      <c r="I62" s="46" t="s">
        <v>172</v>
      </c>
      <c r="J62" s="46"/>
      <c r="K62" s="46"/>
      <c r="L62" s="46"/>
      <c r="M62" s="46"/>
      <c r="N62" s="46"/>
      <c r="O62" s="46" t="s">
        <v>291</v>
      </c>
      <c r="P62" s="46" t="str">
        <f t="shared" si="0"/>
        <v>1/2'X2' SURFACE MOUNTED FIXTURE</v>
      </c>
      <c r="Q62" s="46">
        <v>0.88</v>
      </c>
      <c r="R62" s="49">
        <v>2</v>
      </c>
      <c r="S62" s="49">
        <v>17</v>
      </c>
      <c r="T62" t="s">
        <v>98</v>
      </c>
    </row>
    <row r="63" spans="1:20" x14ac:dyDescent="0.2">
      <c r="A63" s="46" t="s">
        <v>156</v>
      </c>
      <c r="B63" s="46" t="s">
        <v>184</v>
      </c>
      <c r="C63" s="46" t="s">
        <v>185</v>
      </c>
      <c r="D63" s="46">
        <v>1</v>
      </c>
      <c r="E63" s="46" t="s">
        <v>186</v>
      </c>
      <c r="F63" s="46">
        <v>120</v>
      </c>
      <c r="G63" s="46" t="s">
        <v>187</v>
      </c>
      <c r="H63" s="46" t="s">
        <v>69</v>
      </c>
      <c r="I63" s="46" t="s">
        <v>188</v>
      </c>
      <c r="J63" s="46"/>
      <c r="K63" s="46"/>
      <c r="L63" s="46"/>
      <c r="M63" s="46"/>
      <c r="N63" s="46"/>
      <c r="O63" s="46" t="s">
        <v>292</v>
      </c>
      <c r="P63" s="46" t="str">
        <f t="shared" si="0"/>
        <v>13" ROUND COMPACT FLUORESCENT FIXTURE</v>
      </c>
      <c r="Q63" s="63">
        <v>1</v>
      </c>
      <c r="R63" s="49">
        <v>1</v>
      </c>
      <c r="S63" s="49">
        <v>42</v>
      </c>
      <c r="T63" t="s">
        <v>186</v>
      </c>
    </row>
    <row r="64" spans="1:20" x14ac:dyDescent="0.2">
      <c r="A64" s="46" t="s">
        <v>62</v>
      </c>
      <c r="B64" s="46" t="s">
        <v>189</v>
      </c>
      <c r="C64" s="46" t="s">
        <v>190</v>
      </c>
      <c r="D64" s="46">
        <v>1</v>
      </c>
      <c r="E64" s="46" t="s">
        <v>186</v>
      </c>
      <c r="F64" s="46">
        <v>120</v>
      </c>
      <c r="G64" s="46" t="s">
        <v>187</v>
      </c>
      <c r="H64" s="46" t="s">
        <v>116</v>
      </c>
      <c r="I64" s="46" t="s">
        <v>188</v>
      </c>
      <c r="J64" s="46"/>
      <c r="K64" s="46"/>
      <c r="L64" s="46"/>
      <c r="M64" s="46"/>
      <c r="N64" s="46"/>
      <c r="O64" s="46" t="s">
        <v>293</v>
      </c>
      <c r="P64" s="46" t="str">
        <f t="shared" si="0"/>
        <v>12" ROUND COMPACT FLUORESCENT FIXTURE</v>
      </c>
      <c r="Q64" s="63">
        <v>1</v>
      </c>
      <c r="R64" s="49">
        <v>1</v>
      </c>
      <c r="S64" s="49">
        <v>42</v>
      </c>
      <c r="T64" t="s">
        <v>186</v>
      </c>
    </row>
    <row r="65" spans="1:20" x14ac:dyDescent="0.2">
      <c r="A65" s="46" t="s">
        <v>191</v>
      </c>
      <c r="B65" s="46" t="s">
        <v>192</v>
      </c>
      <c r="C65" s="46" t="s">
        <v>193</v>
      </c>
      <c r="D65" s="46">
        <v>2</v>
      </c>
      <c r="E65" s="46" t="s">
        <v>194</v>
      </c>
      <c r="F65" s="46">
        <v>120</v>
      </c>
      <c r="G65" s="46" t="s">
        <v>187</v>
      </c>
      <c r="H65" s="46" t="s">
        <v>69</v>
      </c>
      <c r="I65" s="46" t="s">
        <v>195</v>
      </c>
      <c r="J65" s="46"/>
      <c r="K65" s="46"/>
      <c r="L65" s="46"/>
      <c r="M65" s="46"/>
      <c r="N65" s="46"/>
      <c r="O65" s="46" t="s">
        <v>294</v>
      </c>
      <c r="P65" s="46" t="str">
        <f t="shared" si="0"/>
        <v>14" SQUARE SURFACE MOUNTED COMPACT FLUORESCENT FIXTURE</v>
      </c>
      <c r="Q65" s="63">
        <v>1</v>
      </c>
      <c r="R65" s="49">
        <v>2</v>
      </c>
      <c r="S65" s="49">
        <v>32</v>
      </c>
      <c r="T65" t="s">
        <v>194</v>
      </c>
    </row>
    <row r="66" spans="1:20" x14ac:dyDescent="0.2">
      <c r="A66" s="46" t="s">
        <v>191</v>
      </c>
      <c r="B66" s="46" t="s">
        <v>196</v>
      </c>
      <c r="C66" s="46" t="s">
        <v>197</v>
      </c>
      <c r="D66" s="46">
        <v>1</v>
      </c>
      <c r="E66" s="46" t="s">
        <v>198</v>
      </c>
      <c r="F66" s="46">
        <v>120</v>
      </c>
      <c r="G66" s="46" t="s">
        <v>187</v>
      </c>
      <c r="H66" s="46" t="s">
        <v>111</v>
      </c>
      <c r="I66" s="46" t="s">
        <v>195</v>
      </c>
      <c r="J66" s="46"/>
      <c r="K66" s="46"/>
      <c r="L66" s="46"/>
      <c r="M66" s="46"/>
      <c r="N66" s="46"/>
      <c r="O66" s="46" t="s">
        <v>295</v>
      </c>
      <c r="P66" s="46" t="str">
        <f t="shared" si="0"/>
        <v>1'X1' SQUARE RECESSED MOUNTED COMPACT FLUORESCENT FIXTURE</v>
      </c>
      <c r="Q66" s="63">
        <v>1</v>
      </c>
      <c r="R66" s="49">
        <v>1</v>
      </c>
      <c r="S66" s="49">
        <v>42</v>
      </c>
      <c r="T66" t="s">
        <v>198</v>
      </c>
    </row>
    <row r="67" spans="1:20" x14ac:dyDescent="0.2">
      <c r="A67" s="46" t="s">
        <v>62</v>
      </c>
      <c r="B67" s="46" t="s">
        <v>199</v>
      </c>
      <c r="C67" s="46" t="s">
        <v>200</v>
      </c>
      <c r="D67" s="46">
        <v>1</v>
      </c>
      <c r="E67" s="46" t="s">
        <v>201</v>
      </c>
      <c r="F67" s="46">
        <v>120</v>
      </c>
      <c r="G67" s="46" t="s">
        <v>187</v>
      </c>
      <c r="H67" s="46" t="s">
        <v>166</v>
      </c>
      <c r="I67" s="46" t="s">
        <v>195</v>
      </c>
      <c r="J67" s="46"/>
      <c r="K67" s="46"/>
      <c r="L67" s="46"/>
      <c r="M67" s="46"/>
      <c r="N67" s="46"/>
      <c r="O67" s="46" t="s">
        <v>296</v>
      </c>
      <c r="P67" s="46" t="str">
        <f t="shared" ref="P67:P78" si="1">LEFT(B67, FIND("FIXTURE",B67,1)+6)</f>
        <v>12" ROUND COMPACT FLUORESCENT FIXTURE</v>
      </c>
      <c r="Q67" s="63">
        <v>1</v>
      </c>
      <c r="R67" s="49">
        <v>1</v>
      </c>
      <c r="S67" s="49">
        <v>42</v>
      </c>
      <c r="T67" t="s">
        <v>201</v>
      </c>
    </row>
    <row r="68" spans="1:20" x14ac:dyDescent="0.2">
      <c r="A68" s="46" t="s">
        <v>173</v>
      </c>
      <c r="B68" s="46" t="s">
        <v>364</v>
      </c>
      <c r="C68" s="46" t="s">
        <v>202</v>
      </c>
      <c r="D68" s="47">
        <v>1</v>
      </c>
      <c r="E68" s="46" t="s">
        <v>102</v>
      </c>
      <c r="F68" s="46">
        <v>120</v>
      </c>
      <c r="G68" s="46" t="s">
        <v>203</v>
      </c>
      <c r="H68" s="46" t="s">
        <v>204</v>
      </c>
      <c r="I68" s="46" t="s">
        <v>205</v>
      </c>
      <c r="J68" s="46"/>
      <c r="K68" s="46"/>
      <c r="L68" s="46"/>
      <c r="M68" s="46"/>
      <c r="N68" s="46"/>
      <c r="O68" s="46" t="s">
        <v>297</v>
      </c>
      <c r="P68" s="46" t="str">
        <f>LEFT(B68,25+6)</f>
        <v xml:space="preserve">COVE LIGHT WITH 1-T8 LAMPS-_x000D_
_x000D_
</v>
      </c>
      <c r="Q68" s="62" t="s">
        <v>309</v>
      </c>
      <c r="R68" s="50">
        <v>1</v>
      </c>
      <c r="S68" s="49">
        <v>32</v>
      </c>
      <c r="T68" t="s">
        <v>102</v>
      </c>
    </row>
    <row r="69" spans="1:20" x14ac:dyDescent="0.2">
      <c r="A69" s="46" t="s">
        <v>173</v>
      </c>
      <c r="B69" s="46" t="s">
        <v>365</v>
      </c>
      <c r="C69" s="46" t="s">
        <v>366</v>
      </c>
      <c r="D69" s="46">
        <v>1</v>
      </c>
      <c r="E69" s="46" t="s">
        <v>102</v>
      </c>
      <c r="F69" s="46">
        <v>120</v>
      </c>
      <c r="G69" s="46" t="s">
        <v>203</v>
      </c>
      <c r="H69" s="46" t="s">
        <v>367</v>
      </c>
      <c r="I69" s="46" t="s">
        <v>205</v>
      </c>
      <c r="J69" s="46"/>
      <c r="K69" s="46"/>
      <c r="L69" s="46"/>
      <c r="M69" s="46"/>
      <c r="N69" s="46"/>
      <c r="O69" s="46" t="s">
        <v>298</v>
      </c>
      <c r="P69" s="46" t="str">
        <f>LEFT(B69,25+6)</f>
        <v>DISPLAY LIGHT 1'X4' WITH 1-T8 L</v>
      </c>
      <c r="Q69" s="62" t="s">
        <v>309</v>
      </c>
      <c r="R69" s="50">
        <v>1</v>
      </c>
      <c r="S69" s="49">
        <v>32</v>
      </c>
      <c r="T69" t="s">
        <v>102</v>
      </c>
    </row>
    <row r="70" spans="1:20" x14ac:dyDescent="0.2">
      <c r="A70" s="46" t="s">
        <v>40</v>
      </c>
      <c r="B70" s="46" t="s">
        <v>206</v>
      </c>
      <c r="C70" s="46" t="s">
        <v>207</v>
      </c>
      <c r="D70" s="46">
        <v>2</v>
      </c>
      <c r="E70" s="46" t="s">
        <v>102</v>
      </c>
      <c r="F70" s="46">
        <v>120</v>
      </c>
      <c r="G70" s="46" t="s">
        <v>79</v>
      </c>
      <c r="H70" s="46" t="s">
        <v>368</v>
      </c>
      <c r="I70" s="46" t="s">
        <v>208</v>
      </c>
      <c r="J70" s="46"/>
      <c r="K70" s="46"/>
      <c r="L70" s="46"/>
      <c r="M70" s="46"/>
      <c r="N70" s="46"/>
      <c r="O70" s="46" t="s">
        <v>299</v>
      </c>
      <c r="P70" s="46" t="str">
        <f t="shared" si="1"/>
        <v>1'X4' SURFACE MOUNTED FIXTURE</v>
      </c>
      <c r="Q70" s="46">
        <v>0.88</v>
      </c>
      <c r="R70" s="49">
        <v>2</v>
      </c>
      <c r="S70" s="49">
        <v>32</v>
      </c>
      <c r="T70" t="s">
        <v>102</v>
      </c>
    </row>
    <row r="71" spans="1:20" x14ac:dyDescent="0.2">
      <c r="A71" s="46" t="s">
        <v>40</v>
      </c>
      <c r="B71" s="46" t="s">
        <v>209</v>
      </c>
      <c r="C71" s="46" t="s">
        <v>210</v>
      </c>
      <c r="D71" s="46">
        <v>2</v>
      </c>
      <c r="E71" s="46" t="s">
        <v>102</v>
      </c>
      <c r="F71" s="46">
        <v>120</v>
      </c>
      <c r="G71" s="46" t="s">
        <v>79</v>
      </c>
      <c r="H71" s="46" t="s">
        <v>111</v>
      </c>
      <c r="I71" s="46" t="s">
        <v>208</v>
      </c>
      <c r="J71" s="46"/>
      <c r="K71" s="46"/>
      <c r="L71" s="46"/>
      <c r="M71" s="46"/>
      <c r="N71" s="46"/>
      <c r="O71" s="46" t="s">
        <v>300</v>
      </c>
      <c r="P71" s="46" t="str">
        <f t="shared" si="1"/>
        <v>1'X4' RECESSED MOUNTED FIXTURE</v>
      </c>
      <c r="Q71" s="46">
        <v>0.88</v>
      </c>
      <c r="R71" s="49">
        <v>2</v>
      </c>
      <c r="S71" s="49">
        <v>32</v>
      </c>
      <c r="T71" t="s">
        <v>102</v>
      </c>
    </row>
    <row r="72" spans="1:20" x14ac:dyDescent="0.2">
      <c r="A72" s="46" t="s">
        <v>40</v>
      </c>
      <c r="B72" s="46" t="s">
        <v>211</v>
      </c>
      <c r="C72" s="46" t="s">
        <v>212</v>
      </c>
      <c r="D72" s="46">
        <v>2</v>
      </c>
      <c r="E72" s="46" t="s">
        <v>102</v>
      </c>
      <c r="F72" s="46">
        <v>120</v>
      </c>
      <c r="G72" s="46" t="s">
        <v>79</v>
      </c>
      <c r="H72" s="46" t="s">
        <v>116</v>
      </c>
      <c r="I72" s="46" t="s">
        <v>208</v>
      </c>
      <c r="J72" s="46"/>
      <c r="K72" s="46"/>
      <c r="L72" s="46"/>
      <c r="M72" s="46"/>
      <c r="N72" s="46"/>
      <c r="O72" s="46" t="s">
        <v>301</v>
      </c>
      <c r="P72" s="46" t="str">
        <f t="shared" si="1"/>
        <v>1'X4' PENDANT MOUNTED FIXTURE</v>
      </c>
      <c r="Q72" s="46">
        <v>0.88</v>
      </c>
      <c r="R72" s="49">
        <v>2</v>
      </c>
      <c r="S72" s="49">
        <v>32</v>
      </c>
      <c r="T72" t="s">
        <v>102</v>
      </c>
    </row>
    <row r="73" spans="1:20" x14ac:dyDescent="0.2">
      <c r="A73" s="46" t="s">
        <v>47</v>
      </c>
      <c r="B73" s="46" t="s">
        <v>213</v>
      </c>
      <c r="C73" s="46" t="s">
        <v>214</v>
      </c>
      <c r="D73" s="46">
        <v>4</v>
      </c>
      <c r="E73" s="46" t="s">
        <v>102</v>
      </c>
      <c r="F73" s="46">
        <v>120</v>
      </c>
      <c r="G73" s="46" t="s">
        <v>79</v>
      </c>
      <c r="H73" s="46" t="s">
        <v>69</v>
      </c>
      <c r="I73" s="46" t="s">
        <v>208</v>
      </c>
      <c r="J73" s="46"/>
      <c r="K73" s="46"/>
      <c r="L73" s="46"/>
      <c r="M73" s="46"/>
      <c r="N73" s="46"/>
      <c r="O73" s="46" t="s">
        <v>302</v>
      </c>
      <c r="P73" s="46" t="str">
        <f t="shared" si="1"/>
        <v>1'X8' SURFACE MOUNTED FIXTURE</v>
      </c>
      <c r="Q73" s="46">
        <v>0.88</v>
      </c>
      <c r="R73" s="49">
        <v>4</v>
      </c>
      <c r="S73" s="49">
        <v>32</v>
      </c>
      <c r="T73" t="s">
        <v>102</v>
      </c>
    </row>
    <row r="74" spans="1:20" x14ac:dyDescent="0.2">
      <c r="A74" s="46" t="s">
        <v>47</v>
      </c>
      <c r="B74" s="46" t="s">
        <v>215</v>
      </c>
      <c r="C74" s="46" t="s">
        <v>216</v>
      </c>
      <c r="D74" s="46">
        <v>4</v>
      </c>
      <c r="E74" s="46" t="s">
        <v>102</v>
      </c>
      <c r="F74" s="46">
        <v>120</v>
      </c>
      <c r="G74" s="46" t="s">
        <v>79</v>
      </c>
      <c r="H74" s="46" t="s">
        <v>111</v>
      </c>
      <c r="I74" s="46" t="s">
        <v>208</v>
      </c>
      <c r="J74" s="46"/>
      <c r="K74" s="46"/>
      <c r="L74" s="46"/>
      <c r="M74" s="46"/>
      <c r="N74" s="46"/>
      <c r="O74" s="46" t="s">
        <v>303</v>
      </c>
      <c r="P74" s="46" t="str">
        <f t="shared" si="1"/>
        <v>1'X8' RECESSED MOUNTED FIXTURE</v>
      </c>
      <c r="Q74" s="46">
        <v>0.88</v>
      </c>
      <c r="R74" s="49">
        <v>4</v>
      </c>
      <c r="S74" s="49">
        <v>32</v>
      </c>
      <c r="T74" t="s">
        <v>102</v>
      </c>
    </row>
    <row r="75" spans="1:20" x14ac:dyDescent="0.2">
      <c r="A75" s="46" t="s">
        <v>47</v>
      </c>
      <c r="B75" s="46" t="s">
        <v>217</v>
      </c>
      <c r="C75" s="46" t="s">
        <v>218</v>
      </c>
      <c r="D75" s="46">
        <v>4</v>
      </c>
      <c r="E75" s="46" t="s">
        <v>102</v>
      </c>
      <c r="F75" s="46">
        <v>120</v>
      </c>
      <c r="G75" s="46" t="s">
        <v>79</v>
      </c>
      <c r="H75" s="46" t="s">
        <v>116</v>
      </c>
      <c r="I75" s="46" t="s">
        <v>208</v>
      </c>
      <c r="J75" s="46"/>
      <c r="K75" s="46"/>
      <c r="L75" s="46"/>
      <c r="M75" s="46"/>
      <c r="N75" s="46"/>
      <c r="O75" s="46" t="s">
        <v>304</v>
      </c>
      <c r="P75" s="46" t="str">
        <f t="shared" si="1"/>
        <v>1'X8' PENDANT MOUNTED FIXTURE</v>
      </c>
      <c r="Q75" s="46">
        <v>0.88</v>
      </c>
      <c r="R75" s="49">
        <v>4</v>
      </c>
      <c r="S75" s="49">
        <v>32</v>
      </c>
      <c r="T75" t="s">
        <v>102</v>
      </c>
    </row>
    <row r="76" spans="1:20" x14ac:dyDescent="0.2">
      <c r="A76" s="46" t="s">
        <v>219</v>
      </c>
      <c r="B76" s="46" t="s">
        <v>220</v>
      </c>
      <c r="C76" s="46" t="s">
        <v>221</v>
      </c>
      <c r="D76" s="46">
        <v>2</v>
      </c>
      <c r="E76" s="46" t="s">
        <v>102</v>
      </c>
      <c r="F76" s="46">
        <v>120</v>
      </c>
      <c r="G76" s="46" t="s">
        <v>79</v>
      </c>
      <c r="H76" s="46" t="s">
        <v>69</v>
      </c>
      <c r="I76" s="46" t="s">
        <v>208</v>
      </c>
      <c r="J76" s="46"/>
      <c r="K76" s="46"/>
      <c r="L76" s="46"/>
      <c r="M76" s="46"/>
      <c r="N76" s="46"/>
      <c r="O76" s="46" t="s">
        <v>305</v>
      </c>
      <c r="P76" s="46" t="str">
        <f t="shared" si="1"/>
        <v>1'X2' SURFACE MOUNTED FIXTURE</v>
      </c>
      <c r="Q76" s="64">
        <v>0.88</v>
      </c>
      <c r="R76" s="49">
        <v>2</v>
      </c>
      <c r="S76" s="49">
        <v>32</v>
      </c>
      <c r="T76" t="s">
        <v>102</v>
      </c>
    </row>
    <row r="77" spans="1:20" x14ac:dyDescent="0.2">
      <c r="A77" s="46" t="s">
        <v>222</v>
      </c>
      <c r="B77" s="46" t="s">
        <v>223</v>
      </c>
      <c r="C77" s="46" t="s">
        <v>224</v>
      </c>
      <c r="D77" s="46" t="s">
        <v>64</v>
      </c>
      <c r="E77" s="46" t="s">
        <v>225</v>
      </c>
      <c r="F77" s="46">
        <v>120</v>
      </c>
      <c r="G77" s="46" t="s">
        <v>226</v>
      </c>
      <c r="H77" s="46" t="s">
        <v>69</v>
      </c>
      <c r="I77" s="46" t="s">
        <v>227</v>
      </c>
      <c r="J77" s="46"/>
      <c r="K77" s="46"/>
      <c r="L77" s="46"/>
      <c r="M77" s="46"/>
      <c r="N77" s="46"/>
      <c r="O77" s="46" t="s">
        <v>306</v>
      </c>
      <c r="P77" s="46" t="str">
        <f t="shared" si="1"/>
        <v>SURFACE MOUNT LED HIGHBAY FIXTURE</v>
      </c>
      <c r="Q77" s="63">
        <v>1</v>
      </c>
      <c r="R77" s="49" t="s">
        <v>64</v>
      </c>
      <c r="S77" s="49"/>
      <c r="T77" t="s">
        <v>225</v>
      </c>
    </row>
    <row r="78" spans="1:20" x14ac:dyDescent="0.2">
      <c r="A78" s="46" t="s">
        <v>222</v>
      </c>
      <c r="B78" s="46" t="s">
        <v>228</v>
      </c>
      <c r="C78" s="46" t="s">
        <v>229</v>
      </c>
      <c r="D78" s="46" t="s">
        <v>64</v>
      </c>
      <c r="E78" s="46" t="s">
        <v>225</v>
      </c>
      <c r="F78" s="46">
        <v>120</v>
      </c>
      <c r="G78" s="46" t="s">
        <v>226</v>
      </c>
      <c r="H78" s="46" t="s">
        <v>116</v>
      </c>
      <c r="I78" s="46" t="s">
        <v>227</v>
      </c>
      <c r="J78" s="46"/>
      <c r="K78" s="46"/>
      <c r="L78" s="46"/>
      <c r="M78" s="46"/>
      <c r="N78" s="46"/>
      <c r="O78" s="46" t="s">
        <v>307</v>
      </c>
      <c r="P78" s="46" t="str">
        <f t="shared" si="1"/>
        <v>LED HIGHBAY FIXTURE</v>
      </c>
      <c r="Q78" s="63">
        <v>1</v>
      </c>
      <c r="R78" s="49" t="s">
        <v>64</v>
      </c>
      <c r="S78" s="49"/>
      <c r="T78" t="s">
        <v>225</v>
      </c>
    </row>
    <row r="79" spans="1:20" x14ac:dyDescent="0.2">
      <c r="A79" s="46" t="s">
        <v>222</v>
      </c>
      <c r="B79" s="46" t="s">
        <v>230</v>
      </c>
      <c r="C79" s="46" t="s">
        <v>231</v>
      </c>
      <c r="D79" s="46" t="s">
        <v>64</v>
      </c>
      <c r="E79" s="46" t="s">
        <v>225</v>
      </c>
      <c r="F79" s="46">
        <v>120</v>
      </c>
      <c r="G79" s="46" t="s">
        <v>226</v>
      </c>
      <c r="H79" s="46" t="s">
        <v>111</v>
      </c>
      <c r="I79" s="46" t="s">
        <v>227</v>
      </c>
      <c r="J79" s="46"/>
      <c r="K79" s="46"/>
      <c r="L79" s="46"/>
      <c r="M79" s="46"/>
      <c r="N79" s="46"/>
      <c r="O79" s="46" t="s">
        <v>308</v>
      </c>
      <c r="P79" s="46" t="str">
        <f>LEFT(B79,25+6)</f>
        <v>RECESSED MOUNT HIGHBAY  LED WIT</v>
      </c>
      <c r="Q79" s="63">
        <v>1</v>
      </c>
      <c r="R79" s="49" t="s">
        <v>64</v>
      </c>
      <c r="S79" s="49"/>
      <c r="T79" t="s">
        <v>225</v>
      </c>
    </row>
  </sheetData>
  <sheetProtection password="CCF8" sheet="1"/>
  <phoneticPr fontId="4"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O108"/>
  <sheetViews>
    <sheetView view="pageBreakPreview" zoomScale="115" zoomScaleNormal="100" zoomScaleSheetLayoutView="115" workbookViewId="0">
      <pane ySplit="1" topLeftCell="A22" activePane="bottomLeft" state="frozen"/>
      <selection pane="bottomLeft" activeCell="D37" sqref="D37"/>
    </sheetView>
  </sheetViews>
  <sheetFormatPr defaultRowHeight="12.75" x14ac:dyDescent="0.2"/>
  <cols>
    <col min="1" max="1" width="16.7109375" customWidth="1"/>
    <col min="2" max="2" width="71.42578125" customWidth="1"/>
    <col min="3" max="3" width="11" style="49" customWidth="1"/>
    <col min="4" max="5" width="9.140625" style="49"/>
    <col min="6" max="6" width="0" hidden="1" customWidth="1"/>
    <col min="7" max="7" width="6.140625" customWidth="1"/>
    <col min="8" max="8" width="4.85546875" customWidth="1"/>
    <col min="9" max="9" width="5" customWidth="1"/>
    <col min="10" max="10" width="11.140625" customWidth="1"/>
    <col min="11" max="11" width="52.7109375" customWidth="1"/>
  </cols>
  <sheetData>
    <row r="1" spans="1:15" s="78" customFormat="1" ht="25.5" customHeight="1" x14ac:dyDescent="0.2">
      <c r="A1" s="73" t="s">
        <v>232</v>
      </c>
      <c r="B1" s="73" t="s">
        <v>233</v>
      </c>
      <c r="C1" s="74" t="s">
        <v>385</v>
      </c>
      <c r="D1" s="75" t="s">
        <v>235</v>
      </c>
      <c r="E1" s="75" t="s">
        <v>345</v>
      </c>
      <c r="F1" s="76"/>
      <c r="G1" s="77"/>
      <c r="H1" s="77"/>
      <c r="I1" s="77"/>
      <c r="J1" s="143" t="s">
        <v>408</v>
      </c>
      <c r="K1" s="133" t="s">
        <v>233</v>
      </c>
      <c r="L1" s="134" t="s">
        <v>385</v>
      </c>
      <c r="M1" s="135" t="s">
        <v>235</v>
      </c>
      <c r="N1" s="135" t="s">
        <v>345</v>
      </c>
      <c r="O1" s="136" t="s">
        <v>405</v>
      </c>
    </row>
    <row r="2" spans="1:15" ht="12.75" customHeight="1" x14ac:dyDescent="0.2">
      <c r="A2" s="81" t="s">
        <v>373</v>
      </c>
      <c r="B2" s="82" t="s">
        <v>373</v>
      </c>
      <c r="C2" s="83">
        <v>0</v>
      </c>
      <c r="D2" s="83">
        <v>0</v>
      </c>
      <c r="E2" s="83">
        <v>0</v>
      </c>
      <c r="J2" s="127" t="s">
        <v>373</v>
      </c>
      <c r="K2" s="82" t="s">
        <v>373</v>
      </c>
      <c r="L2" s="83">
        <v>0</v>
      </c>
      <c r="M2" s="83">
        <v>0</v>
      </c>
      <c r="N2" s="83">
        <v>0</v>
      </c>
      <c r="O2" s="137"/>
    </row>
    <row r="3" spans="1:15" x14ac:dyDescent="0.2">
      <c r="A3" s="84" t="s">
        <v>30</v>
      </c>
      <c r="B3" s="85" t="s">
        <v>310</v>
      </c>
      <c r="C3" s="86">
        <v>1.1499999999999999</v>
      </c>
      <c r="D3" s="86">
        <v>2</v>
      </c>
      <c r="E3" s="86">
        <v>32</v>
      </c>
      <c r="F3" t="s">
        <v>33</v>
      </c>
      <c r="J3" s="128" t="s">
        <v>400</v>
      </c>
      <c r="K3" s="146" t="s">
        <v>421</v>
      </c>
      <c r="L3" s="86">
        <v>1</v>
      </c>
      <c r="M3" s="86">
        <v>1</v>
      </c>
      <c r="N3" s="86">
        <v>3.5</v>
      </c>
      <c r="O3" s="129">
        <v>1</v>
      </c>
    </row>
    <row r="4" spans="1:15" x14ac:dyDescent="0.2">
      <c r="A4" s="84" t="s">
        <v>36</v>
      </c>
      <c r="B4" s="85" t="s">
        <v>311</v>
      </c>
      <c r="C4" s="86">
        <v>1.1499999999999999</v>
      </c>
      <c r="D4" s="86">
        <v>1</v>
      </c>
      <c r="E4" s="86">
        <v>32</v>
      </c>
      <c r="F4" t="s">
        <v>33</v>
      </c>
      <c r="J4" s="130" t="s">
        <v>401</v>
      </c>
      <c r="K4" s="146" t="s">
        <v>425</v>
      </c>
      <c r="L4" s="86">
        <v>1</v>
      </c>
      <c r="M4" s="86">
        <v>1</v>
      </c>
      <c r="N4" s="86">
        <v>3.5</v>
      </c>
      <c r="O4" s="129">
        <v>2</v>
      </c>
    </row>
    <row r="5" spans="1:15" x14ac:dyDescent="0.2">
      <c r="A5" s="84" t="s">
        <v>38</v>
      </c>
      <c r="B5" s="85" t="s">
        <v>310</v>
      </c>
      <c r="C5" s="86">
        <v>1.1499999999999999</v>
      </c>
      <c r="D5" s="86">
        <v>4</v>
      </c>
      <c r="E5" s="86">
        <v>32</v>
      </c>
      <c r="F5" t="s">
        <v>33</v>
      </c>
      <c r="J5" s="130" t="s">
        <v>406</v>
      </c>
      <c r="K5" s="146" t="s">
        <v>422</v>
      </c>
      <c r="L5" s="86">
        <v>1</v>
      </c>
      <c r="M5" s="86">
        <v>1</v>
      </c>
      <c r="N5" s="86">
        <v>3.5</v>
      </c>
      <c r="O5" s="129">
        <v>1</v>
      </c>
    </row>
    <row r="6" spans="1:15" x14ac:dyDescent="0.2">
      <c r="A6" s="84" t="s">
        <v>243</v>
      </c>
      <c r="B6" s="85" t="s">
        <v>311</v>
      </c>
      <c r="C6" s="86">
        <v>1.1499999999999999</v>
      </c>
      <c r="D6" s="86">
        <v>2</v>
      </c>
      <c r="E6" s="86">
        <v>32</v>
      </c>
      <c r="F6" t="s">
        <v>33</v>
      </c>
      <c r="J6" s="130" t="s">
        <v>407</v>
      </c>
      <c r="K6" s="146" t="s">
        <v>424</v>
      </c>
      <c r="L6" s="86">
        <v>1</v>
      </c>
      <c r="M6" s="86">
        <v>1</v>
      </c>
      <c r="N6" s="86">
        <v>3.5</v>
      </c>
      <c r="O6" s="129">
        <v>2</v>
      </c>
    </row>
    <row r="7" spans="1:15" x14ac:dyDescent="0.2">
      <c r="A7" s="84" t="s">
        <v>244</v>
      </c>
      <c r="B7" s="85" t="s">
        <v>312</v>
      </c>
      <c r="C7" s="86">
        <v>1.1499999999999999</v>
      </c>
      <c r="D7" s="86">
        <v>1</v>
      </c>
      <c r="E7" s="86">
        <v>25</v>
      </c>
      <c r="F7" t="s">
        <v>45</v>
      </c>
      <c r="J7" s="130" t="s">
        <v>409</v>
      </c>
      <c r="K7" s="146" t="s">
        <v>423</v>
      </c>
      <c r="L7" s="132">
        <v>1</v>
      </c>
      <c r="M7" s="132">
        <v>1</v>
      </c>
      <c r="N7" s="132">
        <v>3.5</v>
      </c>
      <c r="O7" s="129">
        <v>1</v>
      </c>
    </row>
    <row r="8" spans="1:15" x14ac:dyDescent="0.2">
      <c r="A8" s="84" t="s">
        <v>245</v>
      </c>
      <c r="B8" s="85" t="s">
        <v>311</v>
      </c>
      <c r="C8" s="86">
        <v>1.1499999999999999</v>
      </c>
      <c r="D8" s="86">
        <v>3</v>
      </c>
      <c r="E8" s="86">
        <v>32</v>
      </c>
      <c r="F8" t="s">
        <v>45</v>
      </c>
      <c r="J8" s="138" t="s">
        <v>410</v>
      </c>
      <c r="K8" s="131" t="s">
        <v>372</v>
      </c>
      <c r="L8" s="132" t="s">
        <v>373</v>
      </c>
      <c r="M8" s="132" t="s">
        <v>373</v>
      </c>
      <c r="N8" s="132" t="s">
        <v>373</v>
      </c>
      <c r="O8" s="129"/>
    </row>
    <row r="9" spans="1:15" x14ac:dyDescent="0.2">
      <c r="A9" s="88" t="s">
        <v>398</v>
      </c>
      <c r="B9" s="85" t="s">
        <v>310</v>
      </c>
      <c r="C9" s="86">
        <v>0.88</v>
      </c>
      <c r="D9" s="86">
        <v>2</v>
      </c>
      <c r="E9" s="86">
        <v>32</v>
      </c>
      <c r="F9" t="s">
        <v>45</v>
      </c>
      <c r="J9" s="138" t="s">
        <v>411</v>
      </c>
      <c r="K9" s="131" t="s">
        <v>372</v>
      </c>
      <c r="L9" s="132" t="s">
        <v>373</v>
      </c>
      <c r="M9" s="132" t="s">
        <v>373</v>
      </c>
      <c r="N9" s="132" t="s">
        <v>373</v>
      </c>
      <c r="O9" s="129"/>
    </row>
    <row r="10" spans="1:15" x14ac:dyDescent="0.2">
      <c r="A10" s="88" t="s">
        <v>399</v>
      </c>
      <c r="B10" s="82" t="s">
        <v>311</v>
      </c>
      <c r="C10" s="86">
        <v>0.88</v>
      </c>
      <c r="D10" s="86">
        <v>1</v>
      </c>
      <c r="E10" s="86">
        <v>32</v>
      </c>
      <c r="F10" t="s">
        <v>45</v>
      </c>
      <c r="J10" s="138" t="s">
        <v>412</v>
      </c>
      <c r="K10" s="131" t="s">
        <v>372</v>
      </c>
      <c r="L10" s="132" t="s">
        <v>373</v>
      </c>
      <c r="M10" s="132" t="s">
        <v>373</v>
      </c>
      <c r="N10" s="132" t="s">
        <v>373</v>
      </c>
      <c r="O10" s="129"/>
    </row>
    <row r="11" spans="1:15" ht="13.5" thickBot="1" x14ac:dyDescent="0.25">
      <c r="A11" s="84" t="s">
        <v>246</v>
      </c>
      <c r="B11" s="82" t="s">
        <v>313</v>
      </c>
      <c r="C11" s="86">
        <v>1.1499999999999999</v>
      </c>
      <c r="D11" s="86">
        <v>2</v>
      </c>
      <c r="E11" s="86">
        <v>32</v>
      </c>
      <c r="F11" t="s">
        <v>33</v>
      </c>
      <c r="J11" s="139" t="s">
        <v>413</v>
      </c>
      <c r="K11" s="140" t="s">
        <v>372</v>
      </c>
      <c r="L11" s="141" t="s">
        <v>373</v>
      </c>
      <c r="M11" s="141" t="s">
        <v>373</v>
      </c>
      <c r="N11" s="141" t="s">
        <v>373</v>
      </c>
      <c r="O11" s="142"/>
    </row>
    <row r="12" spans="1:15" x14ac:dyDescent="0.2">
      <c r="A12" s="84" t="s">
        <v>247</v>
      </c>
      <c r="B12" s="85" t="s">
        <v>314</v>
      </c>
      <c r="C12" s="86">
        <v>1.1499999999999999</v>
      </c>
      <c r="D12" s="86">
        <v>1</v>
      </c>
      <c r="E12" s="86">
        <v>32</v>
      </c>
      <c r="F12" t="s">
        <v>33</v>
      </c>
    </row>
    <row r="13" spans="1:15" x14ac:dyDescent="0.2">
      <c r="A13" s="84" t="s">
        <v>248</v>
      </c>
      <c r="B13" s="85" t="s">
        <v>313</v>
      </c>
      <c r="C13" s="86">
        <v>1.1499999999999999</v>
      </c>
      <c r="D13" s="86">
        <v>4</v>
      </c>
      <c r="E13" s="86">
        <v>32</v>
      </c>
      <c r="F13" t="s">
        <v>33</v>
      </c>
    </row>
    <row r="14" spans="1:15" x14ac:dyDescent="0.2">
      <c r="A14" s="84" t="s">
        <v>249</v>
      </c>
      <c r="B14" s="85" t="s">
        <v>314</v>
      </c>
      <c r="C14" s="86">
        <v>1.1499999999999999</v>
      </c>
      <c r="D14" s="86">
        <v>2</v>
      </c>
      <c r="E14" s="86">
        <v>32</v>
      </c>
      <c r="F14" t="s">
        <v>33</v>
      </c>
    </row>
    <row r="15" spans="1:15" x14ac:dyDescent="0.2">
      <c r="A15" s="84" t="s">
        <v>249</v>
      </c>
      <c r="B15" s="85" t="s">
        <v>315</v>
      </c>
      <c r="C15" s="86">
        <v>1.1499999999999999</v>
      </c>
      <c r="D15" s="86">
        <v>1</v>
      </c>
      <c r="E15" s="86">
        <v>32</v>
      </c>
      <c r="F15" t="s">
        <v>45</v>
      </c>
    </row>
    <row r="16" spans="1:15" x14ac:dyDescent="0.2">
      <c r="A16" s="84" t="s">
        <v>5</v>
      </c>
      <c r="B16" s="85" t="s">
        <v>314</v>
      </c>
      <c r="C16" s="86">
        <v>0.88</v>
      </c>
      <c r="D16" s="86">
        <v>2</v>
      </c>
      <c r="E16" s="86">
        <v>32</v>
      </c>
      <c r="F16" t="s">
        <v>33</v>
      </c>
    </row>
    <row r="17" spans="1:6" x14ac:dyDescent="0.2">
      <c r="A17" s="84" t="s">
        <v>250</v>
      </c>
      <c r="B17" s="85" t="s">
        <v>313</v>
      </c>
      <c r="C17" s="86">
        <v>0.88</v>
      </c>
      <c r="D17" s="86">
        <v>4</v>
      </c>
      <c r="E17" s="86">
        <v>32</v>
      </c>
      <c r="F17" t="s">
        <v>33</v>
      </c>
    </row>
    <row r="18" spans="1:6" x14ac:dyDescent="0.2">
      <c r="A18" s="84" t="s">
        <v>251</v>
      </c>
      <c r="B18" s="85" t="s">
        <v>63</v>
      </c>
      <c r="C18" s="89">
        <v>1</v>
      </c>
      <c r="D18" s="86">
        <v>1</v>
      </c>
      <c r="E18" s="86">
        <v>32</v>
      </c>
      <c r="F18" t="s">
        <v>65</v>
      </c>
    </row>
    <row r="19" spans="1:6" x14ac:dyDescent="0.2">
      <c r="A19" s="84" t="s">
        <v>7</v>
      </c>
      <c r="B19" s="85" t="s">
        <v>316</v>
      </c>
      <c r="C19" s="86">
        <v>0.88</v>
      </c>
      <c r="D19" s="86">
        <v>2</v>
      </c>
      <c r="E19" s="86">
        <v>32</v>
      </c>
      <c r="F19" t="s">
        <v>33</v>
      </c>
    </row>
    <row r="20" spans="1:6" x14ac:dyDescent="0.2">
      <c r="A20" s="84" t="s">
        <v>252</v>
      </c>
      <c r="B20" s="85" t="s">
        <v>317</v>
      </c>
      <c r="C20" s="86">
        <v>0.88</v>
      </c>
      <c r="D20" s="86">
        <v>2</v>
      </c>
      <c r="E20" s="86">
        <v>32</v>
      </c>
      <c r="F20" t="s">
        <v>45</v>
      </c>
    </row>
    <row r="21" spans="1:6" x14ac:dyDescent="0.2">
      <c r="A21" s="84" t="s">
        <v>9</v>
      </c>
      <c r="B21" s="85" t="s">
        <v>311</v>
      </c>
      <c r="C21" s="86">
        <v>0.88</v>
      </c>
      <c r="D21" s="86">
        <v>2</v>
      </c>
      <c r="E21" s="86">
        <v>32</v>
      </c>
      <c r="F21" t="s">
        <v>45</v>
      </c>
    </row>
    <row r="22" spans="1:6" x14ac:dyDescent="0.2">
      <c r="A22" s="84" t="s">
        <v>253</v>
      </c>
      <c r="B22" s="85" t="s">
        <v>311</v>
      </c>
      <c r="C22" s="86">
        <v>0.88</v>
      </c>
      <c r="D22" s="86">
        <v>1</v>
      </c>
      <c r="E22" s="86">
        <v>32</v>
      </c>
      <c r="F22" t="s">
        <v>33</v>
      </c>
    </row>
    <row r="23" spans="1:6" x14ac:dyDescent="0.2">
      <c r="A23" s="84" t="s">
        <v>254</v>
      </c>
      <c r="B23" s="85" t="s">
        <v>310</v>
      </c>
      <c r="C23" s="86">
        <v>0.88</v>
      </c>
      <c r="D23" s="86">
        <v>4</v>
      </c>
      <c r="E23" s="86">
        <v>32</v>
      </c>
      <c r="F23" t="s">
        <v>33</v>
      </c>
    </row>
    <row r="24" spans="1:6" x14ac:dyDescent="0.2">
      <c r="A24" s="84" t="s">
        <v>255</v>
      </c>
      <c r="B24" s="85" t="s">
        <v>310</v>
      </c>
      <c r="C24" s="86">
        <v>0.88</v>
      </c>
      <c r="D24" s="86">
        <v>2</v>
      </c>
      <c r="E24" s="86">
        <v>32</v>
      </c>
      <c r="F24" t="s">
        <v>33</v>
      </c>
    </row>
    <row r="25" spans="1:6" x14ac:dyDescent="0.2">
      <c r="A25" s="84" t="s">
        <v>13</v>
      </c>
      <c r="B25" s="85" t="s">
        <v>77</v>
      </c>
      <c r="C25" s="86">
        <v>0.88</v>
      </c>
      <c r="D25" s="86">
        <v>2</v>
      </c>
      <c r="E25" s="86">
        <v>32</v>
      </c>
      <c r="F25" t="s">
        <v>33</v>
      </c>
    </row>
    <row r="26" spans="1:6" x14ac:dyDescent="0.2">
      <c r="A26" s="84" t="s">
        <v>256</v>
      </c>
      <c r="B26" s="85" t="s">
        <v>82</v>
      </c>
      <c r="C26" s="86">
        <v>0.88</v>
      </c>
      <c r="D26" s="86">
        <v>4</v>
      </c>
      <c r="E26" s="86">
        <v>32</v>
      </c>
      <c r="F26" t="s">
        <v>33</v>
      </c>
    </row>
    <row r="27" spans="1:6" x14ac:dyDescent="0.2">
      <c r="A27" s="84" t="s">
        <v>15</v>
      </c>
      <c r="B27" s="85" t="s">
        <v>314</v>
      </c>
      <c r="C27" s="86">
        <v>0.88</v>
      </c>
      <c r="D27" s="86">
        <v>2</v>
      </c>
      <c r="E27" s="86">
        <v>32</v>
      </c>
      <c r="F27" t="s">
        <v>33</v>
      </c>
    </row>
    <row r="28" spans="1:6" x14ac:dyDescent="0.2">
      <c r="A28" s="84" t="s">
        <v>257</v>
      </c>
      <c r="B28" s="85" t="s">
        <v>318</v>
      </c>
      <c r="C28" s="86">
        <v>0.88</v>
      </c>
      <c r="D28" s="86">
        <v>4</v>
      </c>
      <c r="E28" s="86">
        <v>32</v>
      </c>
      <c r="F28" t="s">
        <v>33</v>
      </c>
    </row>
    <row r="29" spans="1:6" x14ac:dyDescent="0.2">
      <c r="A29" s="84" t="s">
        <v>258</v>
      </c>
      <c r="B29" s="85" t="s">
        <v>311</v>
      </c>
      <c r="C29" s="86">
        <v>0.88</v>
      </c>
      <c r="D29" s="86">
        <v>2</v>
      </c>
      <c r="E29" s="86">
        <v>32</v>
      </c>
      <c r="F29" t="s">
        <v>45</v>
      </c>
    </row>
    <row r="30" spans="1:6" x14ac:dyDescent="0.2">
      <c r="A30" s="84" t="s">
        <v>259</v>
      </c>
      <c r="B30" s="85" t="s">
        <v>310</v>
      </c>
      <c r="C30" s="86">
        <v>0.88</v>
      </c>
      <c r="D30" s="86">
        <v>2</v>
      </c>
      <c r="E30" s="86">
        <v>32</v>
      </c>
      <c r="F30" t="s">
        <v>45</v>
      </c>
    </row>
    <row r="31" spans="1:6" x14ac:dyDescent="0.2">
      <c r="A31" s="84" t="s">
        <v>260</v>
      </c>
      <c r="B31" s="85" t="s">
        <v>319</v>
      </c>
      <c r="C31" s="86">
        <v>0.88</v>
      </c>
      <c r="D31" s="86">
        <v>4</v>
      </c>
      <c r="E31" s="86">
        <v>17</v>
      </c>
      <c r="F31" t="s">
        <v>98</v>
      </c>
    </row>
    <row r="32" spans="1:6" x14ac:dyDescent="0.2">
      <c r="A32" s="84" t="s">
        <v>261</v>
      </c>
      <c r="B32" s="85" t="s">
        <v>318</v>
      </c>
      <c r="C32" s="86">
        <v>0.88</v>
      </c>
      <c r="D32" s="86">
        <v>4</v>
      </c>
      <c r="E32" s="86">
        <v>32</v>
      </c>
      <c r="F32" t="s">
        <v>102</v>
      </c>
    </row>
    <row r="33" spans="1:6" x14ac:dyDescent="0.2">
      <c r="A33" s="84" t="s">
        <v>262</v>
      </c>
      <c r="B33" s="85" t="s">
        <v>320</v>
      </c>
      <c r="C33" s="86">
        <v>0.88</v>
      </c>
      <c r="D33" s="86">
        <v>4</v>
      </c>
      <c r="E33" s="86">
        <v>32</v>
      </c>
      <c r="F33" t="s">
        <v>102</v>
      </c>
    </row>
    <row r="34" spans="1:6" x14ac:dyDescent="0.2">
      <c r="A34" s="84" t="s">
        <v>263</v>
      </c>
      <c r="B34" s="85" t="s">
        <v>320</v>
      </c>
      <c r="C34" s="86">
        <v>0.88</v>
      </c>
      <c r="D34" s="86">
        <v>6</v>
      </c>
      <c r="E34" s="86">
        <v>32</v>
      </c>
      <c r="F34" t="s">
        <v>102</v>
      </c>
    </row>
    <row r="35" spans="1:6" x14ac:dyDescent="0.2">
      <c r="A35" s="84" t="s">
        <v>264</v>
      </c>
      <c r="B35" s="85" t="s">
        <v>321</v>
      </c>
      <c r="C35" s="86">
        <v>0.88</v>
      </c>
      <c r="D35" s="86">
        <v>6</v>
      </c>
      <c r="E35" s="86">
        <v>32</v>
      </c>
      <c r="F35" t="s">
        <v>102</v>
      </c>
    </row>
    <row r="36" spans="1:6" x14ac:dyDescent="0.2">
      <c r="A36" s="84" t="s">
        <v>265</v>
      </c>
      <c r="B36" s="85" t="s">
        <v>322</v>
      </c>
      <c r="C36" s="86">
        <v>0.88</v>
      </c>
      <c r="D36" s="86">
        <v>1</v>
      </c>
      <c r="E36" s="86">
        <v>39.299999999999997</v>
      </c>
      <c r="F36" t="s">
        <v>98</v>
      </c>
    </row>
    <row r="37" spans="1:6" x14ac:dyDescent="0.2">
      <c r="A37" s="84" t="s">
        <v>266</v>
      </c>
      <c r="B37" s="85" t="s">
        <v>323</v>
      </c>
      <c r="C37" s="86">
        <v>0.88</v>
      </c>
      <c r="D37" s="86">
        <v>4</v>
      </c>
      <c r="E37" s="86">
        <v>17</v>
      </c>
      <c r="F37" t="s">
        <v>98</v>
      </c>
    </row>
    <row r="38" spans="1:6" x14ac:dyDescent="0.2">
      <c r="A38" s="84" t="s">
        <v>267</v>
      </c>
      <c r="B38" s="85" t="s">
        <v>324</v>
      </c>
      <c r="C38" s="86">
        <v>0.88</v>
      </c>
      <c r="D38" s="86">
        <v>2</v>
      </c>
      <c r="E38" s="86">
        <v>32</v>
      </c>
      <c r="F38" t="s">
        <v>33</v>
      </c>
    </row>
    <row r="39" spans="1:6" x14ac:dyDescent="0.2">
      <c r="A39" s="84" t="s">
        <v>268</v>
      </c>
      <c r="B39" s="85" t="s">
        <v>325</v>
      </c>
      <c r="C39" s="86">
        <v>0.88</v>
      </c>
      <c r="D39" s="86">
        <v>4</v>
      </c>
      <c r="E39" s="86">
        <v>32</v>
      </c>
      <c r="F39" t="s">
        <v>33</v>
      </c>
    </row>
    <row r="40" spans="1:6" x14ac:dyDescent="0.2">
      <c r="A40" s="84" t="s">
        <v>269</v>
      </c>
      <c r="B40" s="85" t="s">
        <v>314</v>
      </c>
      <c r="C40" s="86">
        <v>0.88</v>
      </c>
      <c r="D40" s="86">
        <v>2</v>
      </c>
      <c r="E40" s="86">
        <v>32</v>
      </c>
      <c r="F40" t="s">
        <v>33</v>
      </c>
    </row>
    <row r="41" spans="1:6" x14ac:dyDescent="0.2">
      <c r="A41" s="84" t="s">
        <v>270</v>
      </c>
      <c r="B41" s="85" t="s">
        <v>313</v>
      </c>
      <c r="C41" s="86">
        <v>0.88</v>
      </c>
      <c r="D41" s="86">
        <v>4</v>
      </c>
      <c r="E41" s="86">
        <v>32</v>
      </c>
      <c r="F41" t="s">
        <v>33</v>
      </c>
    </row>
    <row r="42" spans="1:6" x14ac:dyDescent="0.2">
      <c r="A42" s="84" t="s">
        <v>271</v>
      </c>
      <c r="B42" s="85" t="s">
        <v>326</v>
      </c>
      <c r="C42" s="86">
        <v>0.88</v>
      </c>
      <c r="D42" s="86">
        <v>2</v>
      </c>
      <c r="E42" s="86">
        <v>32</v>
      </c>
      <c r="F42" t="s">
        <v>45</v>
      </c>
    </row>
    <row r="43" spans="1:6" x14ac:dyDescent="0.2">
      <c r="A43" s="84" t="s">
        <v>272</v>
      </c>
      <c r="B43" s="85" t="s">
        <v>327</v>
      </c>
      <c r="C43" s="86">
        <v>0.88</v>
      </c>
      <c r="D43" s="86">
        <v>4</v>
      </c>
      <c r="E43" s="86">
        <v>32</v>
      </c>
      <c r="F43" t="s">
        <v>45</v>
      </c>
    </row>
    <row r="44" spans="1:6" x14ac:dyDescent="0.2">
      <c r="A44" s="84" t="s">
        <v>273</v>
      </c>
      <c r="B44" s="85" t="s">
        <v>328</v>
      </c>
      <c r="C44" s="86">
        <v>0.88</v>
      </c>
      <c r="D44" s="86">
        <v>2</v>
      </c>
      <c r="E44" s="86">
        <v>32</v>
      </c>
      <c r="F44" t="s">
        <v>33</v>
      </c>
    </row>
    <row r="45" spans="1:6" x14ac:dyDescent="0.2">
      <c r="A45" s="84" t="s">
        <v>274</v>
      </c>
      <c r="B45" s="85" t="s">
        <v>329</v>
      </c>
      <c r="C45" s="86">
        <v>0.88</v>
      </c>
      <c r="D45" s="86">
        <v>4</v>
      </c>
      <c r="E45" s="86">
        <v>32</v>
      </c>
      <c r="F45" t="s">
        <v>33</v>
      </c>
    </row>
    <row r="46" spans="1:6" x14ac:dyDescent="0.2">
      <c r="A46" s="84" t="s">
        <v>275</v>
      </c>
      <c r="B46" s="85" t="s">
        <v>329</v>
      </c>
      <c r="C46" s="89">
        <v>0.88</v>
      </c>
      <c r="D46" s="89">
        <v>3</v>
      </c>
      <c r="E46" s="86">
        <v>32</v>
      </c>
      <c r="F46" t="s">
        <v>33</v>
      </c>
    </row>
    <row r="47" spans="1:6" x14ac:dyDescent="0.2">
      <c r="A47" s="84" t="s">
        <v>276</v>
      </c>
      <c r="B47" s="85" t="s">
        <v>397</v>
      </c>
      <c r="C47" s="89">
        <v>1</v>
      </c>
      <c r="D47" s="89">
        <v>1</v>
      </c>
      <c r="E47" s="86">
        <v>42</v>
      </c>
    </row>
    <row r="48" spans="1:6" x14ac:dyDescent="0.2">
      <c r="A48" s="84" t="s">
        <v>240</v>
      </c>
      <c r="B48" s="85" t="s">
        <v>330</v>
      </c>
      <c r="C48" s="89">
        <v>1</v>
      </c>
      <c r="D48" s="89">
        <v>1</v>
      </c>
      <c r="E48" s="91">
        <v>108</v>
      </c>
      <c r="F48" t="s">
        <v>143</v>
      </c>
    </row>
    <row r="49" spans="1:6" x14ac:dyDescent="0.2">
      <c r="A49" s="84" t="s">
        <v>241</v>
      </c>
      <c r="B49" s="85" t="s">
        <v>388</v>
      </c>
      <c r="C49" s="89">
        <v>1</v>
      </c>
      <c r="D49" s="89">
        <v>1</v>
      </c>
      <c r="E49" s="91" t="s">
        <v>390</v>
      </c>
      <c r="F49" t="s">
        <v>143</v>
      </c>
    </row>
    <row r="50" spans="1:6" x14ac:dyDescent="0.2">
      <c r="A50" s="84" t="s">
        <v>242</v>
      </c>
      <c r="B50" s="85" t="s">
        <v>331</v>
      </c>
      <c r="C50" s="89">
        <v>1</v>
      </c>
      <c r="D50" s="89">
        <v>1</v>
      </c>
      <c r="E50" s="91" t="s">
        <v>390</v>
      </c>
      <c r="F50" t="s">
        <v>143</v>
      </c>
    </row>
    <row r="51" spans="1:6" x14ac:dyDescent="0.2">
      <c r="A51" s="84" t="s">
        <v>277</v>
      </c>
      <c r="B51" s="85" t="s">
        <v>332</v>
      </c>
      <c r="C51" s="89">
        <v>1</v>
      </c>
      <c r="D51" s="89">
        <v>1</v>
      </c>
      <c r="E51" s="91" t="s">
        <v>390</v>
      </c>
      <c r="F51" t="s">
        <v>143</v>
      </c>
    </row>
    <row r="52" spans="1:6" x14ac:dyDescent="0.2">
      <c r="A52" s="84" t="s">
        <v>278</v>
      </c>
      <c r="B52" s="85" t="s">
        <v>333</v>
      </c>
      <c r="C52" s="89">
        <v>1</v>
      </c>
      <c r="D52" s="89">
        <v>1</v>
      </c>
      <c r="E52" s="91" t="s">
        <v>390</v>
      </c>
      <c r="F52" t="s">
        <v>143</v>
      </c>
    </row>
    <row r="53" spans="1:6" x14ac:dyDescent="0.2">
      <c r="A53" s="84" t="s">
        <v>279</v>
      </c>
      <c r="B53" s="85" t="s">
        <v>334</v>
      </c>
      <c r="C53" s="89">
        <v>1</v>
      </c>
      <c r="D53" s="89">
        <v>1</v>
      </c>
      <c r="E53" s="91" t="s">
        <v>390</v>
      </c>
      <c r="F53" t="s">
        <v>143</v>
      </c>
    </row>
    <row r="54" spans="1:6" x14ac:dyDescent="0.2">
      <c r="A54" s="84" t="s">
        <v>280</v>
      </c>
      <c r="B54" s="85" t="s">
        <v>157</v>
      </c>
      <c r="C54" s="89">
        <v>1</v>
      </c>
      <c r="D54" s="89">
        <v>1</v>
      </c>
      <c r="E54" s="91">
        <v>27.6</v>
      </c>
      <c r="F54" t="s">
        <v>159</v>
      </c>
    </row>
    <row r="55" spans="1:6" x14ac:dyDescent="0.2">
      <c r="A55" s="84" t="s">
        <v>281</v>
      </c>
      <c r="B55" s="85" t="s">
        <v>394</v>
      </c>
      <c r="C55" s="89">
        <v>1</v>
      </c>
      <c r="D55" s="89">
        <v>1</v>
      </c>
      <c r="E55" s="91" t="s">
        <v>390</v>
      </c>
      <c r="F55" t="s">
        <v>159</v>
      </c>
    </row>
    <row r="56" spans="1:6" x14ac:dyDescent="0.2">
      <c r="A56" s="84" t="s">
        <v>282</v>
      </c>
      <c r="B56" s="85" t="s">
        <v>395</v>
      </c>
      <c r="C56" s="89">
        <v>1</v>
      </c>
      <c r="D56" s="89">
        <v>2</v>
      </c>
      <c r="E56" s="91" t="s">
        <v>390</v>
      </c>
      <c r="F56" t="s">
        <v>159</v>
      </c>
    </row>
    <row r="57" spans="1:6" x14ac:dyDescent="0.2">
      <c r="A57" s="84" t="s">
        <v>283</v>
      </c>
      <c r="B57" s="85" t="s">
        <v>165</v>
      </c>
      <c r="C57" s="89">
        <v>1</v>
      </c>
      <c r="D57" s="89">
        <v>3</v>
      </c>
      <c r="E57" s="91" t="s">
        <v>390</v>
      </c>
      <c r="F57" t="s">
        <v>159</v>
      </c>
    </row>
    <row r="58" spans="1:6" x14ac:dyDescent="0.2">
      <c r="A58" s="84" t="s">
        <v>284</v>
      </c>
      <c r="B58" s="85" t="s">
        <v>167</v>
      </c>
      <c r="C58" s="89">
        <v>1</v>
      </c>
      <c r="D58" s="89">
        <v>1</v>
      </c>
      <c r="E58" s="91">
        <v>32</v>
      </c>
      <c r="F58" t="s">
        <v>159</v>
      </c>
    </row>
    <row r="59" spans="1:6" x14ac:dyDescent="0.2">
      <c r="A59" s="84" t="s">
        <v>285</v>
      </c>
      <c r="B59" s="85" t="s">
        <v>335</v>
      </c>
      <c r="C59" s="89">
        <v>1</v>
      </c>
      <c r="D59" s="89">
        <v>1</v>
      </c>
      <c r="E59" s="91" t="s">
        <v>390</v>
      </c>
      <c r="F59" t="s">
        <v>159</v>
      </c>
    </row>
    <row r="60" spans="1:6" x14ac:dyDescent="0.2">
      <c r="A60" s="84" t="s">
        <v>286</v>
      </c>
      <c r="B60" s="85" t="s">
        <v>336</v>
      </c>
      <c r="C60" s="89">
        <v>0.88</v>
      </c>
      <c r="D60" s="89">
        <v>2</v>
      </c>
      <c r="E60" s="86">
        <v>17</v>
      </c>
      <c r="F60" t="s">
        <v>98</v>
      </c>
    </row>
    <row r="61" spans="1:6" x14ac:dyDescent="0.2">
      <c r="A61" s="84" t="s">
        <v>287</v>
      </c>
      <c r="B61" s="85" t="s">
        <v>337</v>
      </c>
      <c r="C61" s="89">
        <v>0.88</v>
      </c>
      <c r="D61" s="89">
        <v>2</v>
      </c>
      <c r="E61" s="86">
        <v>32</v>
      </c>
      <c r="F61" t="s">
        <v>102</v>
      </c>
    </row>
    <row r="62" spans="1:6" x14ac:dyDescent="0.2">
      <c r="A62" s="84" t="s">
        <v>288</v>
      </c>
      <c r="B62" s="85" t="s">
        <v>337</v>
      </c>
      <c r="C62" s="89">
        <v>0.88</v>
      </c>
      <c r="D62" s="89">
        <v>1</v>
      </c>
      <c r="E62" s="86">
        <v>32</v>
      </c>
      <c r="F62" t="s">
        <v>102</v>
      </c>
    </row>
    <row r="63" spans="1:6" x14ac:dyDescent="0.2">
      <c r="A63" s="84" t="s">
        <v>289</v>
      </c>
      <c r="B63" s="85" t="s">
        <v>336</v>
      </c>
      <c r="C63" s="89">
        <v>0.88</v>
      </c>
      <c r="D63" s="89">
        <v>1</v>
      </c>
      <c r="E63" s="86">
        <v>17</v>
      </c>
      <c r="F63" t="s">
        <v>98</v>
      </c>
    </row>
    <row r="64" spans="1:6" x14ac:dyDescent="0.2">
      <c r="A64" s="84" t="s">
        <v>290</v>
      </c>
      <c r="B64" s="85" t="s">
        <v>338</v>
      </c>
      <c r="C64" s="89">
        <v>0.88</v>
      </c>
      <c r="D64" s="89">
        <v>1</v>
      </c>
      <c r="E64" s="86">
        <v>32</v>
      </c>
      <c r="F64" t="s">
        <v>102</v>
      </c>
    </row>
    <row r="65" spans="1:6" x14ac:dyDescent="0.2">
      <c r="A65" s="84" t="s">
        <v>291</v>
      </c>
      <c r="B65" s="85" t="s">
        <v>336</v>
      </c>
      <c r="C65" s="89">
        <v>0.88</v>
      </c>
      <c r="D65" s="89">
        <v>2</v>
      </c>
      <c r="E65" s="86">
        <v>17</v>
      </c>
      <c r="F65" t="s">
        <v>98</v>
      </c>
    </row>
    <row r="66" spans="1:6" x14ac:dyDescent="0.2">
      <c r="A66" s="84" t="s">
        <v>292</v>
      </c>
      <c r="B66" s="85" t="s">
        <v>339</v>
      </c>
      <c r="C66" s="89">
        <v>1</v>
      </c>
      <c r="D66" s="89">
        <v>1</v>
      </c>
      <c r="E66" s="86">
        <v>42</v>
      </c>
      <c r="F66" t="s">
        <v>186</v>
      </c>
    </row>
    <row r="67" spans="1:6" x14ac:dyDescent="0.2">
      <c r="A67" s="84" t="s">
        <v>293</v>
      </c>
      <c r="B67" s="85" t="s">
        <v>340</v>
      </c>
      <c r="C67" s="89">
        <v>1</v>
      </c>
      <c r="D67" s="89">
        <v>1</v>
      </c>
      <c r="E67" s="86">
        <v>42</v>
      </c>
      <c r="F67" t="s">
        <v>186</v>
      </c>
    </row>
    <row r="68" spans="1:6" x14ac:dyDescent="0.2">
      <c r="A68" s="84" t="s">
        <v>294</v>
      </c>
      <c r="B68" s="85" t="s">
        <v>341</v>
      </c>
      <c r="C68" s="89">
        <v>1</v>
      </c>
      <c r="D68" s="89">
        <v>2</v>
      </c>
      <c r="E68" s="86">
        <v>32</v>
      </c>
      <c r="F68" t="s">
        <v>194</v>
      </c>
    </row>
    <row r="69" spans="1:6" x14ac:dyDescent="0.2">
      <c r="A69" s="84" t="s">
        <v>295</v>
      </c>
      <c r="B69" s="85" t="s">
        <v>342</v>
      </c>
      <c r="C69" s="89">
        <v>1</v>
      </c>
      <c r="D69" s="89">
        <v>1</v>
      </c>
      <c r="E69" s="86">
        <v>42</v>
      </c>
      <c r="F69" t="s">
        <v>198</v>
      </c>
    </row>
    <row r="70" spans="1:6" x14ac:dyDescent="0.2">
      <c r="A70" s="84" t="s">
        <v>296</v>
      </c>
      <c r="B70" s="85" t="s">
        <v>340</v>
      </c>
      <c r="C70" s="89">
        <v>1</v>
      </c>
      <c r="D70" s="89">
        <v>1</v>
      </c>
      <c r="E70" s="86">
        <v>42</v>
      </c>
      <c r="F70" t="s">
        <v>201</v>
      </c>
    </row>
    <row r="71" spans="1:6" x14ac:dyDescent="0.2">
      <c r="A71" s="84" t="s">
        <v>297</v>
      </c>
      <c r="B71" s="85" t="s">
        <v>370</v>
      </c>
      <c r="C71" s="89">
        <v>0.88</v>
      </c>
      <c r="D71" s="89">
        <v>1</v>
      </c>
      <c r="E71" s="86">
        <v>32</v>
      </c>
      <c r="F71" t="s">
        <v>102</v>
      </c>
    </row>
    <row r="72" spans="1:6" x14ac:dyDescent="0.2">
      <c r="A72" s="84" t="s">
        <v>298</v>
      </c>
      <c r="B72" s="85" t="s">
        <v>371</v>
      </c>
      <c r="C72" s="89">
        <v>0.88</v>
      </c>
      <c r="D72" s="89">
        <v>1</v>
      </c>
      <c r="E72" s="86">
        <v>32</v>
      </c>
      <c r="F72" t="s">
        <v>102</v>
      </c>
    </row>
    <row r="73" spans="1:6" x14ac:dyDescent="0.2">
      <c r="A73" s="88" t="s">
        <v>387</v>
      </c>
      <c r="B73" s="85" t="s">
        <v>389</v>
      </c>
      <c r="C73" s="89">
        <v>0.88</v>
      </c>
      <c r="D73" s="89">
        <v>1</v>
      </c>
      <c r="E73" s="86">
        <v>25</v>
      </c>
    </row>
    <row r="74" spans="1:6" x14ac:dyDescent="0.2">
      <c r="A74" s="84" t="s">
        <v>299</v>
      </c>
      <c r="B74" s="85" t="s">
        <v>314</v>
      </c>
      <c r="C74" s="89">
        <v>0.88</v>
      </c>
      <c r="D74" s="89">
        <v>2</v>
      </c>
      <c r="E74" s="86">
        <v>32</v>
      </c>
      <c r="F74" t="s">
        <v>102</v>
      </c>
    </row>
    <row r="75" spans="1:6" x14ac:dyDescent="0.2">
      <c r="A75" s="84" t="s">
        <v>300</v>
      </c>
      <c r="B75" s="85" t="s">
        <v>324</v>
      </c>
      <c r="C75" s="89">
        <v>0.88</v>
      </c>
      <c r="D75" s="89">
        <v>2</v>
      </c>
      <c r="E75" s="86">
        <v>32</v>
      </c>
      <c r="F75" t="s">
        <v>102</v>
      </c>
    </row>
    <row r="76" spans="1:6" x14ac:dyDescent="0.2">
      <c r="A76" s="84" t="s">
        <v>301</v>
      </c>
      <c r="B76" s="85" t="s">
        <v>311</v>
      </c>
      <c r="C76" s="89">
        <v>0.88</v>
      </c>
      <c r="D76" s="89">
        <v>2</v>
      </c>
      <c r="E76" s="86">
        <v>32</v>
      </c>
      <c r="F76" t="s">
        <v>102</v>
      </c>
    </row>
    <row r="77" spans="1:6" x14ac:dyDescent="0.2">
      <c r="A77" s="84" t="s">
        <v>302</v>
      </c>
      <c r="B77" s="85" t="s">
        <v>313</v>
      </c>
      <c r="C77" s="89">
        <v>0.88</v>
      </c>
      <c r="D77" s="89">
        <v>4</v>
      </c>
      <c r="E77" s="86">
        <v>32</v>
      </c>
      <c r="F77" t="s">
        <v>102</v>
      </c>
    </row>
    <row r="78" spans="1:6" x14ac:dyDescent="0.2">
      <c r="A78" s="84" t="s">
        <v>303</v>
      </c>
      <c r="B78" s="85" t="s">
        <v>325</v>
      </c>
      <c r="C78" s="89">
        <v>0.88</v>
      </c>
      <c r="D78" s="89">
        <v>4</v>
      </c>
      <c r="E78" s="86">
        <v>32</v>
      </c>
      <c r="F78" t="s">
        <v>102</v>
      </c>
    </row>
    <row r="79" spans="1:6" x14ac:dyDescent="0.2">
      <c r="A79" s="84" t="s">
        <v>304</v>
      </c>
      <c r="B79" s="85" t="s">
        <v>310</v>
      </c>
      <c r="C79" s="89">
        <v>0.88</v>
      </c>
      <c r="D79" s="89">
        <v>4</v>
      </c>
      <c r="E79" s="89">
        <v>32</v>
      </c>
      <c r="F79" t="s">
        <v>102</v>
      </c>
    </row>
    <row r="80" spans="1:6" x14ac:dyDescent="0.2">
      <c r="A80" s="84" t="s">
        <v>305</v>
      </c>
      <c r="B80" s="85" t="s">
        <v>343</v>
      </c>
      <c r="C80" s="89">
        <v>0.88</v>
      </c>
      <c r="D80" s="89">
        <v>2</v>
      </c>
      <c r="E80" s="89">
        <v>32</v>
      </c>
      <c r="F80" t="s">
        <v>102</v>
      </c>
    </row>
    <row r="81" spans="1:6" x14ac:dyDescent="0.2">
      <c r="A81" s="84" t="s">
        <v>306</v>
      </c>
      <c r="B81" s="85" t="s">
        <v>223</v>
      </c>
      <c r="C81" s="89">
        <v>1</v>
      </c>
      <c r="D81" s="89">
        <v>1</v>
      </c>
      <c r="E81" s="91">
        <v>55.4</v>
      </c>
      <c r="F81" t="s">
        <v>225</v>
      </c>
    </row>
    <row r="82" spans="1:6" x14ac:dyDescent="0.2">
      <c r="A82" s="84" t="s">
        <v>307</v>
      </c>
      <c r="B82" s="85" t="s">
        <v>228</v>
      </c>
      <c r="C82" s="89">
        <v>1</v>
      </c>
      <c r="D82" s="89">
        <v>1</v>
      </c>
      <c r="E82" s="91">
        <v>85</v>
      </c>
      <c r="F82" t="s">
        <v>225</v>
      </c>
    </row>
    <row r="83" spans="1:6" x14ac:dyDescent="0.2">
      <c r="A83" s="84" t="s">
        <v>308</v>
      </c>
      <c r="B83" s="82" t="s">
        <v>396</v>
      </c>
      <c r="C83" s="89">
        <v>1</v>
      </c>
      <c r="D83" s="89">
        <v>1</v>
      </c>
      <c r="E83" s="91" t="s">
        <v>390</v>
      </c>
      <c r="F83" t="s">
        <v>225</v>
      </c>
    </row>
    <row r="84" spans="1:6" x14ac:dyDescent="0.2">
      <c r="A84" s="71" t="s">
        <v>444</v>
      </c>
      <c r="B84" s="65" t="s">
        <v>445</v>
      </c>
      <c r="C84" s="66">
        <v>0.88</v>
      </c>
      <c r="D84" s="66">
        <v>2</v>
      </c>
      <c r="E84" s="67">
        <v>32</v>
      </c>
    </row>
    <row r="85" spans="1:6" ht="51" x14ac:dyDescent="0.2">
      <c r="A85" s="71" t="s">
        <v>446</v>
      </c>
      <c r="B85" s="149" t="s">
        <v>447</v>
      </c>
      <c r="C85" s="66">
        <v>0.88</v>
      </c>
      <c r="D85" s="66">
        <v>3</v>
      </c>
      <c r="E85" s="67">
        <v>32</v>
      </c>
    </row>
    <row r="86" spans="1:6" x14ac:dyDescent="0.2">
      <c r="A86" s="71" t="s">
        <v>448</v>
      </c>
      <c r="B86" s="150" t="s">
        <v>313</v>
      </c>
      <c r="C86" s="66">
        <v>0.88</v>
      </c>
      <c r="D86" s="66">
        <v>1</v>
      </c>
      <c r="E86" s="67">
        <v>32</v>
      </c>
    </row>
    <row r="87" spans="1:6" x14ac:dyDescent="0.2">
      <c r="A87" s="71" t="s">
        <v>449</v>
      </c>
      <c r="B87" s="150" t="s">
        <v>313</v>
      </c>
      <c r="C87" s="66">
        <v>0.88</v>
      </c>
      <c r="D87" s="66">
        <v>2</v>
      </c>
      <c r="E87" s="67">
        <v>32</v>
      </c>
    </row>
    <row r="88" spans="1:6" x14ac:dyDescent="0.2">
      <c r="A88" s="71" t="s">
        <v>450</v>
      </c>
      <c r="B88" s="150" t="s">
        <v>325</v>
      </c>
      <c r="C88" s="66">
        <v>0.88</v>
      </c>
      <c r="D88" s="66">
        <v>2</v>
      </c>
      <c r="E88" s="67">
        <v>32</v>
      </c>
    </row>
    <row r="89" spans="1:6" x14ac:dyDescent="0.2">
      <c r="A89" s="71" t="s">
        <v>451</v>
      </c>
      <c r="B89" s="150" t="s">
        <v>324</v>
      </c>
      <c r="C89" s="66">
        <v>0.88</v>
      </c>
      <c r="D89" s="66">
        <v>1</v>
      </c>
      <c r="E89" s="67">
        <v>32</v>
      </c>
    </row>
    <row r="90" spans="1:6" x14ac:dyDescent="0.2">
      <c r="A90" s="71" t="s">
        <v>452</v>
      </c>
      <c r="B90" s="150" t="s">
        <v>329</v>
      </c>
      <c r="C90" s="66">
        <v>0.88</v>
      </c>
      <c r="D90" s="66">
        <v>2</v>
      </c>
      <c r="E90" s="67">
        <v>32</v>
      </c>
    </row>
    <row r="91" spans="1:6" x14ac:dyDescent="0.2">
      <c r="A91" s="71" t="s">
        <v>453</v>
      </c>
      <c r="B91" s="150" t="s">
        <v>325</v>
      </c>
      <c r="C91" s="66">
        <v>1.1499999999999999</v>
      </c>
      <c r="D91" s="66">
        <v>2</v>
      </c>
      <c r="E91" s="67">
        <v>32</v>
      </c>
    </row>
    <row r="92" spans="1:6" x14ac:dyDescent="0.2">
      <c r="A92" s="71" t="s">
        <v>454</v>
      </c>
      <c r="B92" s="150" t="s">
        <v>324</v>
      </c>
      <c r="C92" s="66">
        <v>1.1499999999999999</v>
      </c>
      <c r="D92" s="66">
        <v>1</v>
      </c>
      <c r="E92" s="67">
        <v>32</v>
      </c>
    </row>
    <row r="93" spans="1:6" x14ac:dyDescent="0.2">
      <c r="A93" s="71" t="s">
        <v>455</v>
      </c>
      <c r="B93" s="150" t="s">
        <v>456</v>
      </c>
      <c r="C93" s="66">
        <v>0.88</v>
      </c>
      <c r="D93" s="66">
        <v>2</v>
      </c>
      <c r="E93" s="67">
        <v>32</v>
      </c>
    </row>
    <row r="94" spans="1:6" x14ac:dyDescent="0.2">
      <c r="A94" s="71" t="s">
        <v>458</v>
      </c>
      <c r="B94" s="150" t="s">
        <v>157</v>
      </c>
      <c r="C94" s="66">
        <v>1</v>
      </c>
      <c r="D94" s="66">
        <v>1</v>
      </c>
      <c r="E94" s="67">
        <v>27.6</v>
      </c>
    </row>
    <row r="95" spans="1:6" x14ac:dyDescent="0.2">
      <c r="A95" s="71" t="s">
        <v>457</v>
      </c>
      <c r="B95" s="150" t="s">
        <v>167</v>
      </c>
      <c r="C95" s="66">
        <v>1</v>
      </c>
      <c r="D95" s="66">
        <v>1</v>
      </c>
      <c r="E95" s="67">
        <v>32</v>
      </c>
    </row>
    <row r="96" spans="1:6" x14ac:dyDescent="0.2">
      <c r="A96" s="71" t="s">
        <v>459</v>
      </c>
      <c r="B96" s="85" t="s">
        <v>316</v>
      </c>
      <c r="C96" s="86">
        <v>0.88</v>
      </c>
      <c r="D96" s="86">
        <v>1</v>
      </c>
      <c r="E96" s="86">
        <v>32</v>
      </c>
    </row>
    <row r="97" spans="1:6" x14ac:dyDescent="0.2">
      <c r="A97" s="71" t="s">
        <v>460</v>
      </c>
      <c r="B97" s="85" t="s">
        <v>317</v>
      </c>
      <c r="C97" s="86">
        <v>0.88</v>
      </c>
      <c r="D97" s="86">
        <v>1</v>
      </c>
      <c r="E97" s="86">
        <v>32</v>
      </c>
      <c r="F97" s="86">
        <v>32</v>
      </c>
    </row>
    <row r="98" spans="1:6" x14ac:dyDescent="0.2">
      <c r="A98" s="71" t="s">
        <v>461</v>
      </c>
      <c r="B98" s="82" t="s">
        <v>313</v>
      </c>
      <c r="C98" s="86">
        <v>0.88</v>
      </c>
      <c r="D98" s="86">
        <v>2</v>
      </c>
      <c r="E98" s="86">
        <v>32</v>
      </c>
    </row>
    <row r="99" spans="1:6" x14ac:dyDescent="0.2">
      <c r="A99" s="71" t="s">
        <v>374</v>
      </c>
      <c r="B99" s="65" t="s">
        <v>372</v>
      </c>
      <c r="C99" s="66" t="s">
        <v>373</v>
      </c>
      <c r="D99" s="66" t="s">
        <v>373</v>
      </c>
      <c r="E99" s="67" t="s">
        <v>373</v>
      </c>
    </row>
    <row r="100" spans="1:6" x14ac:dyDescent="0.2">
      <c r="A100" s="71" t="s">
        <v>375</v>
      </c>
      <c r="B100" s="65" t="s">
        <v>372</v>
      </c>
      <c r="C100" s="66" t="s">
        <v>373</v>
      </c>
      <c r="D100" s="66" t="s">
        <v>373</v>
      </c>
      <c r="E100" s="67" t="s">
        <v>373</v>
      </c>
    </row>
    <row r="101" spans="1:6" x14ac:dyDescent="0.2">
      <c r="A101" s="71" t="s">
        <v>376</v>
      </c>
      <c r="B101" s="65" t="s">
        <v>372</v>
      </c>
      <c r="C101" s="66" t="s">
        <v>373</v>
      </c>
      <c r="D101" s="66" t="s">
        <v>373</v>
      </c>
      <c r="E101" s="67" t="s">
        <v>373</v>
      </c>
    </row>
    <row r="102" spans="1:6" x14ac:dyDescent="0.2">
      <c r="A102" s="71" t="s">
        <v>386</v>
      </c>
      <c r="B102" s="65" t="s">
        <v>372</v>
      </c>
      <c r="C102" s="66" t="s">
        <v>373</v>
      </c>
      <c r="D102" s="66" t="s">
        <v>373</v>
      </c>
      <c r="E102" s="67" t="s">
        <v>373</v>
      </c>
    </row>
    <row r="103" spans="1:6" x14ac:dyDescent="0.2">
      <c r="A103" s="71" t="s">
        <v>377</v>
      </c>
      <c r="B103" s="65" t="s">
        <v>372</v>
      </c>
      <c r="C103" s="66" t="s">
        <v>373</v>
      </c>
      <c r="D103" s="66" t="s">
        <v>373</v>
      </c>
      <c r="E103" s="67" t="s">
        <v>373</v>
      </c>
    </row>
    <row r="104" spans="1:6" x14ac:dyDescent="0.2">
      <c r="A104" s="71" t="s">
        <v>378</v>
      </c>
      <c r="B104" s="65" t="s">
        <v>372</v>
      </c>
      <c r="C104" s="66" t="s">
        <v>373</v>
      </c>
      <c r="D104" s="66" t="s">
        <v>373</v>
      </c>
      <c r="E104" s="67" t="s">
        <v>373</v>
      </c>
    </row>
    <row r="105" spans="1:6" x14ac:dyDescent="0.2">
      <c r="A105" s="71" t="s">
        <v>379</v>
      </c>
      <c r="B105" s="65" t="s">
        <v>372</v>
      </c>
      <c r="C105" s="66" t="s">
        <v>373</v>
      </c>
      <c r="D105" s="66" t="s">
        <v>373</v>
      </c>
      <c r="E105" s="67" t="s">
        <v>373</v>
      </c>
    </row>
    <row r="106" spans="1:6" x14ac:dyDescent="0.2">
      <c r="A106" s="71" t="s">
        <v>380</v>
      </c>
      <c r="B106" s="65" t="s">
        <v>372</v>
      </c>
      <c r="C106" s="66" t="s">
        <v>373</v>
      </c>
      <c r="D106" s="66" t="s">
        <v>373</v>
      </c>
      <c r="E106" s="67" t="s">
        <v>373</v>
      </c>
    </row>
    <row r="107" spans="1:6" x14ac:dyDescent="0.2">
      <c r="A107" s="71" t="s">
        <v>381</v>
      </c>
      <c r="B107" s="65" t="s">
        <v>372</v>
      </c>
      <c r="C107" s="66" t="s">
        <v>373</v>
      </c>
      <c r="D107" s="66" t="s">
        <v>373</v>
      </c>
      <c r="E107" s="67" t="s">
        <v>373</v>
      </c>
    </row>
    <row r="108" spans="1:6" ht="13.5" thickBot="1" x14ac:dyDescent="0.25">
      <c r="A108" s="72" t="s">
        <v>382</v>
      </c>
      <c r="B108" s="68" t="s">
        <v>372</v>
      </c>
      <c r="C108" s="69" t="s">
        <v>373</v>
      </c>
      <c r="D108" s="69" t="s">
        <v>373</v>
      </c>
      <c r="E108" s="70" t="s">
        <v>373</v>
      </c>
    </row>
  </sheetData>
  <protectedRanges>
    <protectedRange sqref="E48:E59 E81:E83" name="Range2"/>
    <protectedRange sqref="A84:E95 J8:N11 A99:E108 A96:A98" name="Custom fixtures"/>
  </protectedRanges>
  <phoneticPr fontId="4" type="noConversion"/>
  <dataValidations count="13">
    <dataValidation type="list" errorStyle="information" allowBlank="1" showInputMessage="1" showErrorMessage="1" error="Custom Value?" sqref="E48:E49 E53" xr:uid="{00000000-0002-0000-0200-000000000000}">
      <formula1>"30,50,Custom"</formula1>
    </dataValidation>
    <dataValidation type="list" errorStyle="information" allowBlank="1" showInputMessage="1" showErrorMessage="1" error="Custom Value?" sqref="E50" xr:uid="{00000000-0002-0000-0200-000001000000}">
      <formula1>"50,80,110,Custom"</formula1>
    </dataValidation>
    <dataValidation type="list" errorStyle="information" allowBlank="1" showInputMessage="1" showErrorMessage="1" error="Custom Value?" sqref="E51" xr:uid="{00000000-0002-0000-0200-000002000000}">
      <formula1>"80,110,Custom"</formula1>
    </dataValidation>
    <dataValidation type="list" errorStyle="information" allowBlank="1" showInputMessage="1" showErrorMessage="1" error="Custom Value?" sqref="E52" xr:uid="{00000000-0002-0000-0200-000003000000}">
      <formula1>"50,80,Custom"</formula1>
    </dataValidation>
    <dataValidation type="list" errorStyle="information" allowBlank="1" showInputMessage="1" showErrorMessage="1" error="Custom Value?" sqref="E54:E55" xr:uid="{00000000-0002-0000-0200-000004000000}">
      <formula1>"15,25,30,Custom"</formula1>
    </dataValidation>
    <dataValidation type="list" errorStyle="information" allowBlank="1" showInputMessage="1" showErrorMessage="1" error="Custom Value?" sqref="E56" xr:uid="{00000000-0002-0000-0200-000005000000}">
      <formula1>"30,50,100,Custom"</formula1>
    </dataValidation>
    <dataValidation type="list" errorStyle="information" allowBlank="1" showInputMessage="1" showErrorMessage="1" error="Custom Value?" sqref="E57" xr:uid="{00000000-0002-0000-0200-000006000000}">
      <formula1>"50,100,125,Custom"</formula1>
    </dataValidation>
    <dataValidation type="list" errorStyle="information" allowBlank="1" showInputMessage="1" showErrorMessage="1" error="Custom Value?" sqref="E58" xr:uid="{00000000-0002-0000-0200-000007000000}">
      <formula1>"15,25,50,Custom"</formula1>
    </dataValidation>
    <dataValidation type="list" errorStyle="information" allowBlank="1" showInputMessage="1" showErrorMessage="1" error="Custom Value?" sqref="E59" xr:uid="{00000000-0002-0000-0200-000008000000}">
      <formula1>"25,40,Custom"</formula1>
    </dataValidation>
    <dataValidation type="list" errorStyle="information" allowBlank="1" showInputMessage="1" showErrorMessage="1" error="Custom Value?" sqref="E81:E83" xr:uid="{00000000-0002-0000-0200-000009000000}">
      <formula1>"65, Custom"</formula1>
    </dataValidation>
    <dataValidation type="custom" allowBlank="1" showInputMessage="1" showErrorMessage="1" error="The fixture name that you chose has already been assigned._x000a_Please use a different name or select the standard fixture above." sqref="A84:A108" xr:uid="{00000000-0002-0000-0200-00000A000000}">
      <formula1>COUNTIF($A$1:$A$108,A84)=1</formula1>
    </dataValidation>
    <dataValidation type="custom" allowBlank="1" showInputMessage="1" showErrorMessage="1" error="The fixture Name that you chose has already been assigned._x000a_Please use a different name or select the standard fixture above" sqref="A2:A83" xr:uid="{00000000-0002-0000-0200-00000B000000}">
      <formula1>COUNTIF($A$1:$A$108,#REF!)=1</formula1>
    </dataValidation>
    <dataValidation type="custom" allowBlank="1" showInputMessage="1" showErrorMessage="1" sqref="J2:J11" xr:uid="{00000000-0002-0000-0200-00000C000000}">
      <formula1>COUNTIF($J$2:$J$13,J2)=1</formula1>
    </dataValidation>
  </dataValidations>
  <printOptions gridLines="1"/>
  <pageMargins left="0.75" right="0.75" top="0.5" bottom="0.5" header="0.5" footer="0.5"/>
  <pageSetup scale="67" orientation="portrait" r:id="rId1"/>
  <headerFooter alignWithMargins="0"/>
  <rowBreaks count="1" manualBreakCount="1">
    <brk id="83" max="16383" man="1"/>
  </rowBreaks>
  <colBreaks count="1" manualBreakCount="1">
    <brk id="5" max="1048575"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F32A563C37EE34F93224B0DE3C30B35" ma:contentTypeVersion="17" ma:contentTypeDescription="Create a new document." ma:contentTypeScope="" ma:versionID="f11d0db2049dc28377f1950368650939">
  <xsd:schema xmlns:xsd="http://www.w3.org/2001/XMLSchema" xmlns:xs="http://www.w3.org/2001/XMLSchema" xmlns:p="http://schemas.microsoft.com/office/2006/metadata/properties" xmlns:ns1="http://schemas.microsoft.com/sharepoint/v3" xmlns:ns2="554c5b98-0f7c-438a-9e47-1d6f73b7b14a" xmlns:ns3="059bbbb3-1512-4eb3-93a4-f95c66e437ee" targetNamespace="http://schemas.microsoft.com/office/2006/metadata/properties" ma:root="true" ma:fieldsID="d3c293527cd1634b0a992e212238067b" ns1:_="" ns2:_="" ns3:_="">
    <xsd:import namespace="http://schemas.microsoft.com/sharepoint/v3"/>
    <xsd:import namespace="554c5b98-0f7c-438a-9e47-1d6f73b7b14a"/>
    <xsd:import namespace="059bbbb3-1512-4eb3-93a4-f95c66e437ee"/>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lcf76f155ced4ddcb4097134ff3c332f" minOccurs="0"/>
                <xsd:element ref="ns2:TaxCatchAll" minOccurs="0"/>
                <xsd:element ref="ns3:MediaServiceGenerationTime" minOccurs="0"/>
                <xsd:element ref="ns3:MediaServiceEventHashCode" minOccurs="0"/>
                <xsd:element ref="ns3:MediaServiceDateTaken" minOccurs="0"/>
                <xsd:element ref="ns3:MediaServiceOCR" minOccurs="0"/>
                <xsd:element ref="ns3:MediaServiceLocation" minOccurs="0"/>
                <xsd:element ref="ns3:MediaLengthInSeconds" minOccurs="0"/>
                <xsd:element ref="ns1:_ip_UnifiedCompliancePolicyProperties" minOccurs="0"/>
                <xsd:element ref="ns1:_ip_UnifiedCompliancePolicyUIAction"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1" nillable="true" ma:displayName="Unified Compliance Policy Properties" ma:hidden="true" ma:internalName="_ip_UnifiedCompliancePolicyProperties">
      <xsd:simpleType>
        <xsd:restriction base="dms:Note"/>
      </xsd:simpleType>
    </xsd:element>
    <xsd:element name="_ip_UnifiedCompliancePolicyUIAction" ma:index="22"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54c5b98-0f7c-438a-9e47-1d6f73b7b14a"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c38f297e-3e07-4805-ae46-62606d15fd2f}" ma:internalName="TaxCatchAll" ma:showField="CatchAllData" ma:web="554c5b98-0f7c-438a-9e47-1d6f73b7b14a">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059bbbb3-1512-4eb3-93a4-f95c66e437ee"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eeb555fd-e08e-4a22-a034-eb55a43dd08a"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059bbbb3-1512-4eb3-93a4-f95c66e437ee">
      <Terms xmlns="http://schemas.microsoft.com/office/infopath/2007/PartnerControls"/>
    </lcf76f155ced4ddcb4097134ff3c332f>
    <_ip_UnifiedCompliancePolicyUIAction xmlns="http://schemas.microsoft.com/sharepoint/v3" xsi:nil="true"/>
    <TaxCatchAll xmlns="554c5b98-0f7c-438a-9e47-1d6f73b7b14a"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3A8BDF1A-A2DA-44DE-983F-20CD803AB2BB}"/>
</file>

<file path=customXml/itemProps2.xml><?xml version="1.0" encoding="utf-8"?>
<ds:datastoreItem xmlns:ds="http://schemas.openxmlformats.org/officeDocument/2006/customXml" ds:itemID="{09EB5FCC-B51A-4C0A-AB38-5D4B2F77EBA8}"/>
</file>

<file path=customXml/itemProps3.xml><?xml version="1.0" encoding="utf-8"?>
<ds:datastoreItem xmlns:ds="http://schemas.openxmlformats.org/officeDocument/2006/customXml" ds:itemID="{DF00603F-6C82-4ABF-9882-0C470C19370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Sheet1</vt:lpstr>
      <vt:lpstr>Sheet2</vt:lpstr>
      <vt:lpstr>Fix Data</vt:lpstr>
      <vt:lpstr>'Fix Data'!Print_Area</vt:lpstr>
      <vt:lpstr>Sheet1!Print_Area</vt:lpstr>
      <vt:lpstr>'Fix Data'!Print_Titles</vt:lpstr>
    </vt:vector>
  </TitlesOfParts>
  <Company>NYC SCA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JUNCO, DAVID</dc:creator>
  <cp:lastModifiedBy>Azer, Alfred</cp:lastModifiedBy>
  <cp:lastPrinted>2021-09-30T13:38:09Z</cp:lastPrinted>
  <dcterms:created xsi:type="dcterms:W3CDTF">2011-12-01T14:23:47Z</dcterms:created>
  <dcterms:modified xsi:type="dcterms:W3CDTF">2021-12-06T15:37:04Z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0x0101007F32A563C37EE34F93224B0DE3C30B35</vt:lpwstr>
  </property>
</Properties>
</file>